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099" lockStructure="1"/>
  <bookViews>
    <workbookView xWindow="-15" yWindow="15" windowWidth="16605" windowHeight="9405" tabRatio="901" activeTab="1"/>
  </bookViews>
  <sheets>
    <sheet name="計算手順（空調）" sheetId="43" r:id="rId1"/>
    <sheet name="計算仕様" sheetId="1" r:id="rId2"/>
    <sheet name="最終入力値" sheetId="31" state="hidden" r:id="rId3"/>
    <sheet name="空調システム計算シート" sheetId="18" state="hidden" r:id="rId4"/>
    <sheet name="計算結果" sheetId="19" r:id="rId5"/>
    <sheet name="DL設定" sheetId="20" state="hidden" r:id="rId6"/>
    <sheet name="ηとγ（空調システム）" sheetId="2" state="hidden" r:id="rId7"/>
    <sheet name="負荷率と運転時間" sheetId="4" state="hidden" r:id="rId8"/>
    <sheet name="熱源機能力" sheetId="5" state="hidden" r:id="rId9"/>
    <sheet name="札幌" sheetId="32" state="hidden" r:id="rId10"/>
    <sheet name="仙台" sheetId="33" state="hidden" r:id="rId11"/>
    <sheet name="東京" sheetId="34" state="hidden" r:id="rId12"/>
    <sheet name="新潟" sheetId="35" state="hidden" r:id="rId13"/>
    <sheet name="名古屋" sheetId="36" state="hidden" r:id="rId14"/>
    <sheet name="大阪" sheetId="37" state="hidden" r:id="rId15"/>
    <sheet name="広島" sheetId="38" state="hidden" r:id="rId16"/>
    <sheet name="高松" sheetId="39" state="hidden" r:id="rId17"/>
    <sheet name="福岡" sheetId="40" state="hidden" r:id="rId18"/>
    <sheet name="那覇" sheetId="41" state="hidden" r:id="rId19"/>
  </sheets>
  <definedNames>
    <definedName name="_xlnm.Print_Area" localSheetId="4">計算結果!$B$1:$G$19</definedName>
    <definedName name="_xlnm.Print_Area" localSheetId="1">計算仕様!$A$1:$I$23</definedName>
    <definedName name="_xlnm.Print_Area" localSheetId="0">'計算手順（空調）'!$A$1:$L$176</definedName>
  </definedNames>
  <calcPr calcId="145621"/>
</workbook>
</file>

<file path=xl/calcChain.xml><?xml version="1.0" encoding="utf-8"?>
<calcChain xmlns="http://schemas.openxmlformats.org/spreadsheetml/2006/main">
  <c r="J6" i="1" l="1"/>
  <c r="J18" i="1" l="1"/>
  <c r="J17" i="1"/>
  <c r="J15" i="1" l="1"/>
  <c r="J14" i="1"/>
  <c r="J4" i="1" l="1"/>
  <c r="E14" i="5" l="1"/>
  <c r="D14" i="5"/>
  <c r="E10" i="1"/>
  <c r="D21" i="31" l="1"/>
  <c r="G2" i="19"/>
  <c r="I3" i="20" l="1"/>
  <c r="I4" i="20"/>
  <c r="I5" i="20"/>
  <c r="I6" i="20"/>
  <c r="I2" i="20"/>
  <c r="H3" i="20"/>
  <c r="H4" i="20"/>
  <c r="H5" i="20"/>
  <c r="H6" i="20"/>
  <c r="H2" i="20"/>
  <c r="G14" i="5" l="1"/>
  <c r="J16" i="1" l="1"/>
  <c r="J13" i="1"/>
  <c r="J9" i="1"/>
  <c r="J8" i="1"/>
  <c r="E12" i="1"/>
  <c r="E11" i="1"/>
  <c r="J5" i="1"/>
  <c r="E15" i="1" l="1"/>
  <c r="D15" i="31" s="1"/>
  <c r="E14" i="1"/>
  <c r="D14" i="31" s="1"/>
  <c r="E18" i="1"/>
  <c r="E17" i="1"/>
  <c r="D16" i="31" l="1"/>
  <c r="D17" i="31"/>
  <c r="J20" i="1"/>
  <c r="D19" i="31"/>
  <c r="J21" i="1"/>
  <c r="D20" i="31"/>
  <c r="J19" i="1"/>
  <c r="D18" i="31"/>
  <c r="D13" i="31"/>
  <c r="D9" i="31"/>
  <c r="D8" i="31"/>
  <c r="D7" i="31"/>
  <c r="D6" i="31"/>
  <c r="D5" i="31"/>
  <c r="D4" i="31"/>
  <c r="D19" i="18" l="1"/>
  <c r="D18" i="18"/>
  <c r="D12" i="31"/>
  <c r="D11" i="31"/>
  <c r="D10" i="31" l="1"/>
  <c r="D13" i="18"/>
  <c r="D12" i="18"/>
  <c r="D35" i="18"/>
  <c r="D34" i="18"/>
  <c r="D33" i="18"/>
  <c r="D32" i="18"/>
  <c r="D31" i="18"/>
  <c r="D30" i="18"/>
  <c r="D17" i="18"/>
  <c r="D9" i="18"/>
  <c r="D9" i="19" s="1"/>
  <c r="D8" i="18"/>
  <c r="D8" i="19" s="1"/>
  <c r="D7" i="18"/>
  <c r="D7" i="19" s="1"/>
  <c r="D6" i="18"/>
  <c r="D6" i="19" s="1"/>
  <c r="D5" i="18"/>
  <c r="D5" i="19" s="1"/>
  <c r="D4" i="18"/>
  <c r="D4" i="19" s="1"/>
  <c r="D29" i="18" l="1"/>
  <c r="D38" i="18" s="1"/>
  <c r="D10" i="18"/>
  <c r="D11" i="18" s="1"/>
  <c r="D10" i="19" s="1"/>
  <c r="F10" i="19" s="1"/>
  <c r="D14" i="18"/>
  <c r="D11" i="19" s="1"/>
  <c r="D28" i="18"/>
  <c r="G18" i="5"/>
  <c r="E18" i="5"/>
  <c r="D18" i="5"/>
  <c r="G17" i="5"/>
  <c r="E17" i="5"/>
  <c r="D17" i="5"/>
  <c r="G16" i="5"/>
  <c r="E16" i="5"/>
  <c r="D16" i="5"/>
  <c r="G15" i="5"/>
  <c r="E15" i="5"/>
  <c r="D15" i="5"/>
  <c r="D27" i="18" l="1"/>
  <c r="D13" i="19" s="1"/>
  <c r="F13" i="19" s="1"/>
  <c r="D15" i="18"/>
  <c r="D16" i="18" s="1"/>
  <c r="D21" i="18" s="1"/>
  <c r="D37" i="18"/>
  <c r="D36" i="18" s="1"/>
  <c r="D16" i="19" s="1"/>
  <c r="F16" i="19" s="1"/>
  <c r="D22" i="18" l="1"/>
  <c r="D26" i="18" s="1"/>
  <c r="D41" i="18" s="1"/>
  <c r="D25" i="18"/>
  <c r="D40" i="18"/>
  <c r="D23" i="18" l="1"/>
  <c r="D12" i="19" s="1"/>
  <c r="F12" i="19" s="1"/>
  <c r="D24" i="18"/>
  <c r="D39" i="18"/>
  <c r="D15" i="19" s="1"/>
  <c r="F15" i="19" s="1"/>
  <c r="D43" i="18" l="1"/>
  <c r="D14" i="19"/>
  <c r="F14" i="19" s="1"/>
  <c r="D42" i="18"/>
  <c r="D17" i="19" s="1"/>
  <c r="D18" i="19" l="1"/>
  <c r="J7" i="1" s="1"/>
  <c r="D19" i="19" l="1"/>
</calcChain>
</file>

<file path=xl/comments1.xml><?xml version="1.0" encoding="utf-8"?>
<comments xmlns="http://schemas.openxmlformats.org/spreadsheetml/2006/main">
  <authors>
    <author>株式会社住環境計画研究所</author>
  </authors>
  <commentList>
    <comment ref="D3" authorId="0">
      <text>
        <r>
          <rPr>
            <b/>
            <sz val="9"/>
            <color indexed="81"/>
            <rFont val="ＭＳ Ｐゴシック"/>
            <family val="3"/>
            <charset val="128"/>
          </rPr>
          <t>株式会社住環境計画研究所:</t>
        </r>
        <r>
          <rPr>
            <sz val="9"/>
            <color indexed="81"/>
            <rFont val="ＭＳ Ｐゴシック"/>
            <family val="3"/>
            <charset val="128"/>
          </rPr>
          <t xml:space="preserve">
F：　フリー入力
DL：ドロップリスト
C：計算値
DF：デフォルト値
RB：ラジオボタン</t>
        </r>
      </text>
    </comment>
    <comment ref="D4" authorId="0">
      <text>
        <r>
          <rPr>
            <b/>
            <sz val="9"/>
            <color indexed="81"/>
            <rFont val="ＭＳ Ｐゴシック"/>
            <family val="3"/>
            <charset val="128"/>
          </rPr>
          <t>株式会社住環境計画研究所:</t>
        </r>
        <r>
          <rPr>
            <sz val="9"/>
            <color indexed="81"/>
            <rFont val="ＭＳ Ｐゴシック"/>
            <family val="3"/>
            <charset val="128"/>
          </rPr>
          <t xml:space="preserve">
F</t>
        </r>
      </text>
    </comment>
    <comment ref="D5" authorId="0">
      <text>
        <r>
          <rPr>
            <b/>
            <sz val="9"/>
            <color indexed="81"/>
            <rFont val="ＭＳ Ｐゴシック"/>
            <family val="3"/>
            <charset val="128"/>
          </rPr>
          <t>株式会社住環境計画研究所:</t>
        </r>
        <r>
          <rPr>
            <sz val="9"/>
            <color indexed="81"/>
            <rFont val="ＭＳ Ｐゴシック"/>
            <family val="3"/>
            <charset val="128"/>
          </rPr>
          <t xml:space="preserve">
DL</t>
        </r>
      </text>
    </comment>
    <comment ref="D6" authorId="0">
      <text>
        <r>
          <rPr>
            <b/>
            <sz val="9"/>
            <color indexed="81"/>
            <rFont val="ＭＳ Ｐゴシック"/>
            <family val="3"/>
            <charset val="128"/>
          </rPr>
          <t>株式会社住環境計画研究所:</t>
        </r>
        <r>
          <rPr>
            <sz val="9"/>
            <color indexed="81"/>
            <rFont val="ＭＳ Ｐゴシック"/>
            <family val="3"/>
            <charset val="128"/>
          </rPr>
          <t xml:space="preserve">
RB</t>
        </r>
      </text>
    </comment>
    <comment ref="D7" authorId="0">
      <text>
        <r>
          <rPr>
            <b/>
            <sz val="9"/>
            <color indexed="81"/>
            <rFont val="ＭＳ Ｐゴシック"/>
            <family val="3"/>
            <charset val="128"/>
          </rPr>
          <t>株式会社住環境計画研究所:</t>
        </r>
        <r>
          <rPr>
            <sz val="9"/>
            <color indexed="81"/>
            <rFont val="ＭＳ Ｐゴシック"/>
            <family val="3"/>
            <charset val="128"/>
          </rPr>
          <t xml:space="preserve">
F：0～9999</t>
        </r>
      </text>
    </comment>
    <comment ref="D8" authorId="0">
      <text>
        <r>
          <rPr>
            <b/>
            <sz val="9"/>
            <color indexed="81"/>
            <rFont val="ＭＳ Ｐゴシック"/>
            <family val="3"/>
            <charset val="128"/>
          </rPr>
          <t>株式会社住環境計画研究所:</t>
        </r>
        <r>
          <rPr>
            <sz val="9"/>
            <color indexed="81"/>
            <rFont val="ＭＳ Ｐゴシック"/>
            <family val="3"/>
            <charset val="128"/>
          </rPr>
          <t xml:space="preserve">
DL:設計基準に準じる</t>
        </r>
      </text>
    </comment>
    <comment ref="D9" authorId="0">
      <text>
        <r>
          <rPr>
            <b/>
            <sz val="9"/>
            <color indexed="81"/>
            <rFont val="ＭＳ Ｐゴシック"/>
            <family val="3"/>
            <charset val="128"/>
          </rPr>
          <t>株式会社住環境計画研究所:</t>
        </r>
        <r>
          <rPr>
            <sz val="9"/>
            <color indexed="81"/>
            <rFont val="ＭＳ Ｐゴシック"/>
            <family val="3"/>
            <charset val="128"/>
          </rPr>
          <t xml:space="preserve">
DL:設計基準に準じる</t>
        </r>
      </text>
    </comment>
    <comment ref="D10" authorId="0">
      <text>
        <r>
          <rPr>
            <b/>
            <sz val="9"/>
            <color indexed="81"/>
            <rFont val="ＭＳ Ｐゴシック"/>
            <family val="3"/>
            <charset val="128"/>
          </rPr>
          <t>株式会社住環境計画研究所:</t>
        </r>
        <r>
          <rPr>
            <sz val="9"/>
            <color indexed="81"/>
            <rFont val="ＭＳ Ｐゴシック"/>
            <family val="3"/>
            <charset val="128"/>
          </rPr>
          <t xml:space="preserve">
C</t>
        </r>
      </text>
    </comment>
    <comment ref="D11" authorId="0">
      <text>
        <r>
          <rPr>
            <b/>
            <sz val="9"/>
            <color indexed="81"/>
            <rFont val="ＭＳ Ｐゴシック"/>
            <family val="3"/>
            <charset val="128"/>
          </rPr>
          <t>株式会社住環境計画研究所:</t>
        </r>
        <r>
          <rPr>
            <sz val="9"/>
            <color indexed="81"/>
            <rFont val="ＭＳ Ｐゴシック"/>
            <family val="3"/>
            <charset val="128"/>
          </rPr>
          <t xml:space="preserve">
C</t>
        </r>
      </text>
    </comment>
    <comment ref="D12" authorId="0">
      <text>
        <r>
          <rPr>
            <b/>
            <sz val="9"/>
            <color indexed="81"/>
            <rFont val="ＭＳ Ｐゴシック"/>
            <family val="3"/>
            <charset val="128"/>
          </rPr>
          <t>株式会社住環境計画研究所:</t>
        </r>
        <r>
          <rPr>
            <sz val="9"/>
            <color indexed="81"/>
            <rFont val="ＭＳ Ｐゴシック"/>
            <family val="3"/>
            <charset val="128"/>
          </rPr>
          <t xml:space="preserve">
C</t>
        </r>
      </text>
    </comment>
    <comment ref="D13" authorId="0">
      <text>
        <r>
          <rPr>
            <b/>
            <sz val="9"/>
            <color indexed="81"/>
            <rFont val="ＭＳ Ｐゴシック"/>
            <family val="3"/>
            <charset val="128"/>
          </rPr>
          <t>株式会社住環境計画研究所:</t>
        </r>
        <r>
          <rPr>
            <sz val="9"/>
            <color indexed="81"/>
            <rFont val="ＭＳ Ｐゴシック"/>
            <family val="3"/>
            <charset val="128"/>
          </rPr>
          <t xml:space="preserve">
C or DL 基準書に対応表があれば、地域に準じて自動選択</t>
        </r>
      </text>
    </comment>
    <comment ref="D14" authorId="0">
      <text>
        <r>
          <rPr>
            <b/>
            <sz val="9"/>
            <color indexed="81"/>
            <rFont val="ＭＳ Ｐゴシック"/>
            <family val="3"/>
            <charset val="128"/>
          </rPr>
          <t>株式会社住環境計画研究所:</t>
        </r>
        <r>
          <rPr>
            <sz val="9"/>
            <color indexed="81"/>
            <rFont val="ＭＳ Ｐゴシック"/>
            <family val="3"/>
            <charset val="128"/>
          </rPr>
          <t xml:space="preserve">
C/F</t>
        </r>
      </text>
    </comment>
    <comment ref="D15" authorId="0">
      <text>
        <r>
          <rPr>
            <b/>
            <sz val="9"/>
            <color indexed="81"/>
            <rFont val="ＭＳ Ｐゴシック"/>
            <family val="3"/>
            <charset val="128"/>
          </rPr>
          <t>株式会社住環境計画研究所:</t>
        </r>
        <r>
          <rPr>
            <sz val="9"/>
            <color indexed="81"/>
            <rFont val="ＭＳ Ｐゴシック"/>
            <family val="3"/>
            <charset val="128"/>
          </rPr>
          <t xml:space="preserve">
C/F</t>
        </r>
      </text>
    </comment>
    <comment ref="C16" authorId="0">
      <text>
        <r>
          <rPr>
            <b/>
            <sz val="9"/>
            <color indexed="81"/>
            <rFont val="ＭＳ Ｐゴシック"/>
            <family val="3"/>
            <charset val="128"/>
          </rPr>
          <t>株式会社住環境計画研究所:</t>
        </r>
        <r>
          <rPr>
            <sz val="9"/>
            <color indexed="81"/>
            <rFont val="ＭＳ Ｐゴシック"/>
            <family val="3"/>
            <charset val="128"/>
          </rPr>
          <t xml:space="preserve">
吸収冷温水器のDLを追加</t>
        </r>
      </text>
    </comment>
    <comment ref="D16" authorId="0">
      <text>
        <r>
          <rPr>
            <b/>
            <sz val="9"/>
            <color indexed="81"/>
            <rFont val="ＭＳ Ｐゴシック"/>
            <family val="3"/>
            <charset val="128"/>
          </rPr>
          <t>株式会社住環境計画研究所:</t>
        </r>
        <r>
          <rPr>
            <sz val="9"/>
            <color indexed="81"/>
            <rFont val="ＭＳ Ｐゴシック"/>
            <family val="3"/>
            <charset val="128"/>
          </rPr>
          <t xml:space="preserve">
C/F</t>
        </r>
      </text>
    </comment>
    <comment ref="D17" authorId="0">
      <text>
        <r>
          <rPr>
            <b/>
            <sz val="9"/>
            <color indexed="81"/>
            <rFont val="ＭＳ Ｐゴシック"/>
            <family val="3"/>
            <charset val="128"/>
          </rPr>
          <t>株式会社住環境計画研究所:</t>
        </r>
        <r>
          <rPr>
            <sz val="9"/>
            <color indexed="81"/>
            <rFont val="ＭＳ Ｐゴシック"/>
            <family val="3"/>
            <charset val="128"/>
          </rPr>
          <t xml:space="preserve">
C/F</t>
        </r>
      </text>
    </comment>
    <comment ref="D18" authorId="0">
      <text>
        <r>
          <rPr>
            <b/>
            <sz val="9"/>
            <color indexed="81"/>
            <rFont val="ＭＳ Ｐゴシック"/>
            <family val="3"/>
            <charset val="128"/>
          </rPr>
          <t>株式会社住環境計画研究所:</t>
        </r>
        <r>
          <rPr>
            <sz val="9"/>
            <color indexed="81"/>
            <rFont val="ＭＳ Ｐゴシック"/>
            <family val="3"/>
            <charset val="128"/>
          </rPr>
          <t xml:space="preserve">
DF　1.2
F　0.6～1.6</t>
        </r>
      </text>
    </comment>
    <comment ref="D19" authorId="0">
      <text>
        <r>
          <rPr>
            <b/>
            <sz val="9"/>
            <color indexed="81"/>
            <rFont val="ＭＳ Ｐゴシック"/>
            <family val="3"/>
            <charset val="128"/>
          </rPr>
          <t>株式会社住環境計画研究所:</t>
        </r>
        <r>
          <rPr>
            <sz val="9"/>
            <color indexed="81"/>
            <rFont val="ＭＳ Ｐゴシック"/>
            <family val="3"/>
            <charset val="128"/>
          </rPr>
          <t xml:space="preserve">
DF　0.8
F　0.6～3.0</t>
        </r>
      </text>
    </comment>
    <comment ref="D20" authorId="0">
      <text>
        <r>
          <rPr>
            <b/>
            <sz val="9"/>
            <color indexed="81"/>
            <rFont val="ＭＳ Ｐゴシック"/>
            <family val="3"/>
            <charset val="128"/>
          </rPr>
          <t>株式会社住環境計画研究所:</t>
        </r>
        <r>
          <rPr>
            <sz val="9"/>
            <color indexed="81"/>
            <rFont val="ＭＳ Ｐゴシック"/>
            <family val="3"/>
            <charset val="128"/>
          </rPr>
          <t xml:space="preserve">
DF　0.85
F　0.7～1.0</t>
        </r>
      </text>
    </comment>
    <comment ref="D21" authorId="0">
      <text>
        <r>
          <rPr>
            <b/>
            <sz val="9"/>
            <color indexed="81"/>
            <rFont val="ＭＳ Ｐゴシック"/>
            <family val="3"/>
            <charset val="128"/>
          </rPr>
          <t>株式会社住環境計画研究所:</t>
        </r>
        <r>
          <rPr>
            <sz val="9"/>
            <color indexed="81"/>
            <rFont val="ＭＳ Ｐゴシック"/>
            <family val="3"/>
            <charset val="128"/>
          </rPr>
          <t xml:space="preserve">
DF　0.5
F　0.1～1.0</t>
        </r>
      </text>
    </comment>
  </commentList>
</comments>
</file>

<file path=xl/sharedStrings.xml><?xml version="1.0" encoding="utf-8"?>
<sst xmlns="http://schemas.openxmlformats.org/spreadsheetml/2006/main" count="575" uniqueCount="296">
  <si>
    <t>【空調システム入力データ】</t>
    <rPh sb="1" eb="3">
      <t>クウチョウ</t>
    </rPh>
    <rPh sb="7" eb="9">
      <t>ニュウリョク</t>
    </rPh>
    <phoneticPr fontId="3"/>
  </si>
  <si>
    <t>【空調システム計算シート】</t>
    <rPh sb="1" eb="3">
      <t>クウチョウ</t>
    </rPh>
    <rPh sb="7" eb="9">
      <t>ケイサン</t>
    </rPh>
    <phoneticPr fontId="3"/>
  </si>
  <si>
    <t>項目</t>
    <rPh sb="0" eb="2">
      <t>コウモク</t>
    </rPh>
    <phoneticPr fontId="3"/>
  </si>
  <si>
    <t>値</t>
    <rPh sb="0" eb="1">
      <t>アタイ</t>
    </rPh>
    <phoneticPr fontId="3"/>
  </si>
  <si>
    <t>単位</t>
    <rPh sb="0" eb="2">
      <t>タンイ</t>
    </rPh>
    <phoneticPr fontId="3"/>
  </si>
  <si>
    <t>入力方法</t>
    <rPh sb="0" eb="2">
      <t>ニュウリョク</t>
    </rPh>
    <rPh sb="2" eb="4">
      <t>ホウホウ</t>
    </rPh>
    <phoneticPr fontId="3"/>
  </si>
  <si>
    <t>計算式</t>
    <rPh sb="0" eb="2">
      <t>ケイサン</t>
    </rPh>
    <rPh sb="2" eb="3">
      <t>シキ</t>
    </rPh>
    <phoneticPr fontId="3"/>
  </si>
  <si>
    <t>物件名、コメント</t>
    <rPh sb="0" eb="2">
      <t>ブッケン</t>
    </rPh>
    <rPh sb="2" eb="3">
      <t>メイ</t>
    </rPh>
    <phoneticPr fontId="3"/>
  </si>
  <si>
    <t>-</t>
    <phoneticPr fontId="3"/>
  </si>
  <si>
    <t>入力</t>
    <rPh sb="0" eb="2">
      <t>ニュウリョク</t>
    </rPh>
    <phoneticPr fontId="3"/>
  </si>
  <si>
    <t>場所</t>
    <rPh sb="0" eb="1">
      <t>バ</t>
    </rPh>
    <rPh sb="1" eb="2">
      <t>ショ</t>
    </rPh>
    <phoneticPr fontId="3"/>
  </si>
  <si>
    <t>リストボックスから選択</t>
    <rPh sb="9" eb="11">
      <t>センタク</t>
    </rPh>
    <phoneticPr fontId="3"/>
  </si>
  <si>
    <t>集熱器</t>
    <rPh sb="0" eb="1">
      <t>シュウ</t>
    </rPh>
    <rPh sb="1" eb="2">
      <t>ネツ</t>
    </rPh>
    <rPh sb="2" eb="3">
      <t>キ</t>
    </rPh>
    <phoneticPr fontId="3"/>
  </si>
  <si>
    <t>集熱器型式</t>
    <rPh sb="0" eb="1">
      <t>シュウ</t>
    </rPh>
    <rPh sb="1" eb="2">
      <t>ネツ</t>
    </rPh>
    <rPh sb="2" eb="3">
      <t>キ</t>
    </rPh>
    <rPh sb="3" eb="5">
      <t>カタシキ</t>
    </rPh>
    <phoneticPr fontId="3"/>
  </si>
  <si>
    <t>真空管形</t>
    <rPh sb="0" eb="3">
      <t>シンクウカン</t>
    </rPh>
    <rPh sb="3" eb="4">
      <t>カタチ</t>
    </rPh>
    <phoneticPr fontId="3"/>
  </si>
  <si>
    <t>オプションボタンから選択（平板形、真空管形）</t>
    <rPh sb="10" eb="12">
      <t>センタク</t>
    </rPh>
    <rPh sb="13" eb="15">
      <t>ヘイバン</t>
    </rPh>
    <rPh sb="15" eb="16">
      <t>カタチ</t>
    </rPh>
    <rPh sb="17" eb="20">
      <t>シンクウカン</t>
    </rPh>
    <rPh sb="20" eb="21">
      <t>カタチ</t>
    </rPh>
    <phoneticPr fontId="3"/>
  </si>
  <si>
    <t>集熱面積：A</t>
    <rPh sb="0" eb="1">
      <t>シュウ</t>
    </rPh>
    <rPh sb="1" eb="2">
      <t>ネツ</t>
    </rPh>
    <rPh sb="2" eb="4">
      <t>メンセキ</t>
    </rPh>
    <phoneticPr fontId="3"/>
  </si>
  <si>
    <t>(㎡)</t>
    <phoneticPr fontId="3"/>
  </si>
  <si>
    <t>傾斜角</t>
    <rPh sb="0" eb="2">
      <t>ケイシャ</t>
    </rPh>
    <rPh sb="2" eb="3">
      <t>カク</t>
    </rPh>
    <phoneticPr fontId="3"/>
  </si>
  <si>
    <t>(°)</t>
    <phoneticPr fontId="3"/>
  </si>
  <si>
    <t>方位角</t>
    <rPh sb="0" eb="2">
      <t>ホウイ</t>
    </rPh>
    <rPh sb="2" eb="3">
      <t>カク</t>
    </rPh>
    <phoneticPr fontId="3"/>
  </si>
  <si>
    <t>受熱面日射量</t>
    <rPh sb="0" eb="1">
      <t>ジュ</t>
    </rPh>
    <rPh sb="1" eb="2">
      <t>ネツ</t>
    </rPh>
    <rPh sb="2" eb="3">
      <t>メン</t>
    </rPh>
    <rPh sb="3" eb="5">
      <t>ニッシャ</t>
    </rPh>
    <rPh sb="5" eb="6">
      <t>リョウ</t>
    </rPh>
    <phoneticPr fontId="3"/>
  </si>
  <si>
    <t>平均日射量：Eh</t>
    <rPh sb="0" eb="2">
      <t>ヘイキン</t>
    </rPh>
    <rPh sb="2" eb="4">
      <t>ニッシャ</t>
    </rPh>
    <rPh sb="4" eb="5">
      <t>リョウ</t>
    </rPh>
    <phoneticPr fontId="3"/>
  </si>
  <si>
    <t>[kWh/（㎡・日)]</t>
    <rPh sb="8" eb="9">
      <t>ヒ</t>
    </rPh>
    <phoneticPr fontId="3"/>
  </si>
  <si>
    <t>集熱効率</t>
    <rPh sb="0" eb="1">
      <t>シュウ</t>
    </rPh>
    <rPh sb="1" eb="2">
      <t>ネツ</t>
    </rPh>
    <rPh sb="2" eb="4">
      <t>コウリツ</t>
    </rPh>
    <phoneticPr fontId="3"/>
  </si>
  <si>
    <t>年間平均集熱効率：ηy</t>
    <rPh sb="0" eb="2">
      <t>ネンカン</t>
    </rPh>
    <rPh sb="2" eb="4">
      <t>ヘイキン</t>
    </rPh>
    <rPh sb="4" eb="5">
      <t>シュウ</t>
    </rPh>
    <rPh sb="5" eb="6">
      <t>ネツ</t>
    </rPh>
    <rPh sb="6" eb="8">
      <t>コウリツ</t>
    </rPh>
    <phoneticPr fontId="3"/>
  </si>
  <si>
    <t>集熱器型式より、ηとγシートより選択又は入力</t>
    <rPh sb="0" eb="1">
      <t>シュウ</t>
    </rPh>
    <rPh sb="1" eb="2">
      <t>ネツ</t>
    </rPh>
    <rPh sb="2" eb="3">
      <t>キ</t>
    </rPh>
    <rPh sb="3" eb="5">
      <t>カタシキ</t>
    </rPh>
    <rPh sb="16" eb="18">
      <t>センタク</t>
    </rPh>
    <rPh sb="18" eb="19">
      <t>マタ</t>
    </rPh>
    <rPh sb="20" eb="22">
      <t>ニュウリョク</t>
    </rPh>
    <phoneticPr fontId="3"/>
  </si>
  <si>
    <t>年間日射量：Eht</t>
    <rPh sb="0" eb="2">
      <t>ネンカン</t>
    </rPh>
    <rPh sb="2" eb="4">
      <t>ニッシャ</t>
    </rPh>
    <rPh sb="4" eb="5">
      <t>リョウ</t>
    </rPh>
    <phoneticPr fontId="3"/>
  </si>
  <si>
    <t>[kWh/(㎡・年)]</t>
    <rPh sb="8" eb="9">
      <t>ネン</t>
    </rPh>
    <phoneticPr fontId="3"/>
  </si>
  <si>
    <t>Eht=Eh・365</t>
    <phoneticPr fontId="3"/>
  </si>
  <si>
    <t>放熱率：γ</t>
    <rPh sb="0" eb="2">
      <t>ホウネツ</t>
    </rPh>
    <rPh sb="2" eb="3">
      <t>リツ</t>
    </rPh>
    <phoneticPr fontId="3"/>
  </si>
  <si>
    <t>太陽熱利用</t>
    <rPh sb="0" eb="3">
      <t>タイヨウネツ</t>
    </rPh>
    <rPh sb="3" eb="5">
      <t>リヨウ</t>
    </rPh>
    <phoneticPr fontId="3"/>
  </si>
  <si>
    <t>空調条件</t>
    <rPh sb="0" eb="2">
      <t>クウチョウ</t>
    </rPh>
    <rPh sb="2" eb="4">
      <t>ジョウケン</t>
    </rPh>
    <phoneticPr fontId="3"/>
  </si>
  <si>
    <t>地区</t>
    <rPh sb="0" eb="2">
      <t>チク</t>
    </rPh>
    <phoneticPr fontId="3"/>
  </si>
  <si>
    <t>-</t>
    <phoneticPr fontId="3"/>
  </si>
  <si>
    <t>オプションボタンから選択（一般、寒冷、極寒、その他）・・・計画基準</t>
    <rPh sb="10" eb="12">
      <t>センタク</t>
    </rPh>
    <rPh sb="13" eb="15">
      <t>イッパン</t>
    </rPh>
    <rPh sb="16" eb="18">
      <t>カンレイ</t>
    </rPh>
    <rPh sb="19" eb="21">
      <t>ゴッカン</t>
    </rPh>
    <rPh sb="24" eb="25">
      <t>タ</t>
    </rPh>
    <rPh sb="29" eb="31">
      <t>ケイカク</t>
    </rPh>
    <rPh sb="31" eb="33">
      <t>キジュン</t>
    </rPh>
    <phoneticPr fontId="3"/>
  </si>
  <si>
    <t>夏期の冷房運転時間：tc</t>
    <rPh sb="0" eb="2">
      <t>カキ</t>
    </rPh>
    <rPh sb="3" eb="5">
      <t>レイボウ</t>
    </rPh>
    <rPh sb="5" eb="7">
      <t>ウンテン</t>
    </rPh>
    <rPh sb="7" eb="9">
      <t>ジカン</t>
    </rPh>
    <phoneticPr fontId="3"/>
  </si>
  <si>
    <t>(h/年)</t>
    <rPh sb="3" eb="4">
      <t>ネン</t>
    </rPh>
    <phoneticPr fontId="3"/>
  </si>
  <si>
    <t>地区より選択（負荷率と運転時間シート）又は入力・・・計画基準</t>
    <rPh sb="0" eb="2">
      <t>チク</t>
    </rPh>
    <rPh sb="4" eb="6">
      <t>センタク</t>
    </rPh>
    <rPh sb="7" eb="9">
      <t>フカ</t>
    </rPh>
    <rPh sb="9" eb="10">
      <t>リツ</t>
    </rPh>
    <rPh sb="11" eb="13">
      <t>ウンテン</t>
    </rPh>
    <rPh sb="13" eb="15">
      <t>ジカン</t>
    </rPh>
    <rPh sb="19" eb="20">
      <t>マタ</t>
    </rPh>
    <rPh sb="21" eb="23">
      <t>ニュウリョク</t>
    </rPh>
    <rPh sb="26" eb="28">
      <t>ケイカク</t>
    </rPh>
    <rPh sb="28" eb="30">
      <t>キジュン</t>
    </rPh>
    <phoneticPr fontId="3"/>
  </si>
  <si>
    <t>年間システム効率：ηs</t>
    <rPh sb="0" eb="2">
      <t>ネンカン</t>
    </rPh>
    <rPh sb="6" eb="8">
      <t>コウリツ</t>
    </rPh>
    <phoneticPr fontId="3"/>
  </si>
  <si>
    <t>ηs=ηy・(1-γ)</t>
    <phoneticPr fontId="3"/>
  </si>
  <si>
    <t>冬期の暖房運転時間：th</t>
    <rPh sb="0" eb="2">
      <t>トウキ</t>
    </rPh>
    <rPh sb="3" eb="4">
      <t>ダン</t>
    </rPh>
    <rPh sb="4" eb="5">
      <t>ボウ</t>
    </rPh>
    <rPh sb="5" eb="7">
      <t>ウンテン</t>
    </rPh>
    <rPh sb="7" eb="9">
      <t>ジカン</t>
    </rPh>
    <phoneticPr fontId="3"/>
  </si>
  <si>
    <t>年間集熱量：Ec</t>
    <rPh sb="0" eb="2">
      <t>ネンカン</t>
    </rPh>
    <rPh sb="2" eb="3">
      <t>シュウ</t>
    </rPh>
    <rPh sb="3" eb="4">
      <t>ネツ</t>
    </rPh>
    <rPh sb="4" eb="5">
      <t>リョウ</t>
    </rPh>
    <phoneticPr fontId="3"/>
  </si>
  <si>
    <t>(kWh/年)</t>
    <phoneticPr fontId="3"/>
  </si>
  <si>
    <t>Ec=ηy・Eh・A・365</t>
    <phoneticPr fontId="3"/>
  </si>
  <si>
    <t>熱源機</t>
    <rPh sb="0" eb="3">
      <t>ネツゲンキ</t>
    </rPh>
    <phoneticPr fontId="3"/>
  </si>
  <si>
    <t>冷熱源機能力：Hrc</t>
    <rPh sb="0" eb="1">
      <t>レイ</t>
    </rPh>
    <rPh sb="1" eb="3">
      <t>ネツゲン</t>
    </rPh>
    <rPh sb="3" eb="4">
      <t>キ</t>
    </rPh>
    <rPh sb="4" eb="6">
      <t>ノウリョク</t>
    </rPh>
    <phoneticPr fontId="3"/>
  </si>
  <si>
    <t>(kW)</t>
    <phoneticPr fontId="3"/>
  </si>
  <si>
    <t>リストボックスから選択、または入力（熱源機能力シート）</t>
    <rPh sb="9" eb="11">
      <t>センタク</t>
    </rPh>
    <rPh sb="15" eb="17">
      <t>ニュウリョク</t>
    </rPh>
    <rPh sb="18" eb="20">
      <t>ネツゲン</t>
    </rPh>
    <rPh sb="20" eb="21">
      <t>キ</t>
    </rPh>
    <rPh sb="21" eb="23">
      <t>ノウリョク</t>
    </rPh>
    <phoneticPr fontId="3"/>
  </si>
  <si>
    <t>最大太陽熱利用熱量：Em</t>
    <rPh sb="0" eb="2">
      <t>サイダイ</t>
    </rPh>
    <rPh sb="2" eb="5">
      <t>タイヨウネツ</t>
    </rPh>
    <rPh sb="5" eb="7">
      <t>リヨウ</t>
    </rPh>
    <rPh sb="7" eb="9">
      <t>ネツリョウ</t>
    </rPh>
    <phoneticPr fontId="3"/>
  </si>
  <si>
    <t>Em=Ec・(1-γ)</t>
    <phoneticPr fontId="3"/>
  </si>
  <si>
    <t>温熱源機能力：Hrh</t>
    <rPh sb="0" eb="1">
      <t>オン</t>
    </rPh>
    <rPh sb="1" eb="4">
      <t>ネツゲンキ</t>
    </rPh>
    <rPh sb="4" eb="6">
      <t>ノウリョク</t>
    </rPh>
    <phoneticPr fontId="3"/>
  </si>
  <si>
    <t>空調負荷</t>
    <rPh sb="0" eb="2">
      <t>クウチョウ</t>
    </rPh>
    <phoneticPr fontId="3"/>
  </si>
  <si>
    <t>冷熱源機の成績係数：COPg</t>
    <rPh sb="0" eb="1">
      <t>レイ</t>
    </rPh>
    <rPh sb="1" eb="3">
      <t>ネツゲン</t>
    </rPh>
    <rPh sb="3" eb="4">
      <t>キ</t>
    </rPh>
    <rPh sb="5" eb="7">
      <t>セイセキ</t>
    </rPh>
    <rPh sb="7" eb="9">
      <t>ケイスウ</t>
    </rPh>
    <phoneticPr fontId="3"/>
  </si>
  <si>
    <t>デフォルト値又は入力</t>
    <rPh sb="5" eb="6">
      <t>アタイ</t>
    </rPh>
    <rPh sb="6" eb="7">
      <t>マタ</t>
    </rPh>
    <rPh sb="8" eb="10">
      <t>ニュウリョク</t>
    </rPh>
    <phoneticPr fontId="3"/>
  </si>
  <si>
    <t>太陽熱利用の成績係数：COPs</t>
    <rPh sb="0" eb="2">
      <t>タイヨウ</t>
    </rPh>
    <rPh sb="2" eb="3">
      <t>ネツ</t>
    </rPh>
    <rPh sb="3" eb="5">
      <t>リヨウ</t>
    </rPh>
    <rPh sb="6" eb="8">
      <t>セイセキ</t>
    </rPh>
    <rPh sb="8" eb="10">
      <t>ケイスウ</t>
    </rPh>
    <phoneticPr fontId="3"/>
  </si>
  <si>
    <t>温熱源機効率：β</t>
    <rPh sb="0" eb="1">
      <t>オン</t>
    </rPh>
    <rPh sb="1" eb="4">
      <t>ネツゲンキ</t>
    </rPh>
    <rPh sb="4" eb="6">
      <t>コウリツ</t>
    </rPh>
    <phoneticPr fontId="3"/>
  </si>
  <si>
    <t>1年間の稼働時間：ts</t>
    <rPh sb="1" eb="3">
      <t>ネンカン</t>
    </rPh>
    <rPh sb="4" eb="6">
      <t>カドウ</t>
    </rPh>
    <rPh sb="6" eb="8">
      <t>ジカン</t>
    </rPh>
    <phoneticPr fontId="3"/>
  </si>
  <si>
    <t>負荷率：L</t>
    <rPh sb="0" eb="2">
      <t>フカ</t>
    </rPh>
    <rPh sb="2" eb="3">
      <t>リツ</t>
    </rPh>
    <phoneticPr fontId="3"/>
  </si>
  <si>
    <t>デフォルト値（計画基準の表）又は入力</t>
    <rPh sb="5" eb="6">
      <t>アタイ</t>
    </rPh>
    <rPh sb="14" eb="15">
      <t>マタ</t>
    </rPh>
    <rPh sb="16" eb="18">
      <t>ニュウリョク</t>
    </rPh>
    <phoneticPr fontId="3"/>
  </si>
  <si>
    <t>冷房期間の太陽熱利用熱量：Esc</t>
    <rPh sb="0" eb="2">
      <t>レイボウ</t>
    </rPh>
    <rPh sb="2" eb="4">
      <t>キカン</t>
    </rPh>
    <rPh sb="5" eb="8">
      <t>タイヨウネツ</t>
    </rPh>
    <rPh sb="8" eb="10">
      <t>リヨウ</t>
    </rPh>
    <rPh sb="10" eb="12">
      <t>ネツリョウ</t>
    </rPh>
    <phoneticPr fontId="3"/>
  </si>
  <si>
    <t>Esc=Em・(tc/ts)</t>
    <phoneticPr fontId="3"/>
  </si>
  <si>
    <t>暖房期間の太陽熱利用熱量：Esh</t>
    <rPh sb="0" eb="2">
      <t>ダンボウ</t>
    </rPh>
    <rPh sb="2" eb="4">
      <t>キカン</t>
    </rPh>
    <rPh sb="5" eb="8">
      <t>タイヨウネツ</t>
    </rPh>
    <rPh sb="8" eb="10">
      <t>リヨウ</t>
    </rPh>
    <rPh sb="10" eb="12">
      <t>ネツリョウ</t>
    </rPh>
    <phoneticPr fontId="3"/>
  </si>
  <si>
    <t>Esh=Em・(th/ts)</t>
    <phoneticPr fontId="3"/>
  </si>
  <si>
    <t>年間太陽熱利用熱量：Es</t>
    <rPh sb="0" eb="2">
      <t>ネンカン</t>
    </rPh>
    <rPh sb="2" eb="5">
      <t>タイヨウネツ</t>
    </rPh>
    <rPh sb="5" eb="7">
      <t>リヨウ</t>
    </rPh>
    <rPh sb="7" eb="9">
      <t>ネツリョウ</t>
    </rPh>
    <phoneticPr fontId="3"/>
  </si>
  <si>
    <t>(kWh/年)</t>
    <rPh sb="5" eb="6">
      <t>ネン</t>
    </rPh>
    <phoneticPr fontId="3"/>
  </si>
  <si>
    <t>Es=Esc+Esh</t>
    <phoneticPr fontId="3"/>
  </si>
  <si>
    <t>【空調計算アウトプット項目】</t>
    <rPh sb="1" eb="3">
      <t>クウチョウ</t>
    </rPh>
    <rPh sb="3" eb="5">
      <t>ケイサン</t>
    </rPh>
    <rPh sb="11" eb="13">
      <t>コウモク</t>
    </rPh>
    <phoneticPr fontId="3"/>
  </si>
  <si>
    <t>太陽熱で賄った空調負荷：Est</t>
    <rPh sb="0" eb="3">
      <t>タイヨウネツ</t>
    </rPh>
    <rPh sb="4" eb="5">
      <t>マカナ</t>
    </rPh>
    <rPh sb="7" eb="9">
      <t>クウチョウ</t>
    </rPh>
    <rPh sb="9" eb="11">
      <t>フカ</t>
    </rPh>
    <phoneticPr fontId="3"/>
  </si>
  <si>
    <t>Est=Cq+Esh</t>
    <phoneticPr fontId="3"/>
  </si>
  <si>
    <t>番号</t>
    <rPh sb="0" eb="2">
      <t>バンゴウ</t>
    </rPh>
    <phoneticPr fontId="3"/>
  </si>
  <si>
    <t>太陽熱で賄った冷房負荷：Cq</t>
    <rPh sb="0" eb="3">
      <t>タイヨウネツ</t>
    </rPh>
    <rPh sb="4" eb="5">
      <t>マカナ</t>
    </rPh>
    <rPh sb="7" eb="9">
      <t>レイボウ</t>
    </rPh>
    <rPh sb="9" eb="11">
      <t>フカ</t>
    </rPh>
    <phoneticPr fontId="3"/>
  </si>
  <si>
    <t>Cq=Esc・COPs</t>
    <phoneticPr fontId="3"/>
  </si>
  <si>
    <t>1)</t>
    <phoneticPr fontId="3"/>
  </si>
  <si>
    <t>太陽熱で賄った暖房負荷：=Esh</t>
    <rPh sb="0" eb="3">
      <t>タイヨウネツ</t>
    </rPh>
    <rPh sb="4" eb="5">
      <t>マカナ</t>
    </rPh>
    <rPh sb="7" eb="8">
      <t>ダン</t>
    </rPh>
    <rPh sb="9" eb="11">
      <t>フカ</t>
    </rPh>
    <phoneticPr fontId="3"/>
  </si>
  <si>
    <t>太陽熱利用熱量と同じ</t>
    <rPh sb="0" eb="3">
      <t>タイヨウネツ</t>
    </rPh>
    <rPh sb="3" eb="5">
      <t>リヨウ</t>
    </rPh>
    <rPh sb="5" eb="7">
      <t>ネツリョウ</t>
    </rPh>
    <rPh sb="8" eb="9">
      <t>オナ</t>
    </rPh>
    <phoneticPr fontId="3"/>
  </si>
  <si>
    <t>2)</t>
  </si>
  <si>
    <t>－</t>
    <phoneticPr fontId="3"/>
  </si>
  <si>
    <t>年間空調負荷：At</t>
    <rPh sb="0" eb="2">
      <t>ネンカン</t>
    </rPh>
    <rPh sb="2" eb="4">
      <t>クウチョウ</t>
    </rPh>
    <rPh sb="4" eb="6">
      <t>フカ</t>
    </rPh>
    <phoneticPr fontId="3"/>
  </si>
  <si>
    <t>At=Ct+Ht</t>
    <phoneticPr fontId="3"/>
  </si>
  <si>
    <t>3)</t>
  </si>
  <si>
    <t>冷房負荷：Ct</t>
    <rPh sb="0" eb="2">
      <t>レイボウ</t>
    </rPh>
    <rPh sb="2" eb="4">
      <t>フカ</t>
    </rPh>
    <phoneticPr fontId="3"/>
  </si>
  <si>
    <t>Ct=Hrc・tc・L</t>
    <phoneticPr fontId="3"/>
  </si>
  <si>
    <t>4)</t>
  </si>
  <si>
    <t>暖房負荷：Ht</t>
    <rPh sb="0" eb="2">
      <t>ダンボウ</t>
    </rPh>
    <rPh sb="2" eb="4">
      <t>フカ</t>
    </rPh>
    <phoneticPr fontId="3"/>
  </si>
  <si>
    <t>Ht=Hrh・th・L</t>
    <phoneticPr fontId="3"/>
  </si>
  <si>
    <t>5)</t>
  </si>
  <si>
    <t>熱源機</t>
    <rPh sb="0" eb="2">
      <t>ネツゲン</t>
    </rPh>
    <rPh sb="2" eb="3">
      <t>キ</t>
    </rPh>
    <phoneticPr fontId="3"/>
  </si>
  <si>
    <t>6)</t>
  </si>
  <si>
    <t>7)</t>
  </si>
  <si>
    <t>8)</t>
  </si>
  <si>
    <t>9)</t>
    <phoneticPr fontId="3"/>
  </si>
  <si>
    <t>10)</t>
    <phoneticPr fontId="3"/>
  </si>
  <si>
    <t>11)</t>
  </si>
  <si>
    <t>太陽熱で賄った空調負荷：Est</t>
    <rPh sb="0" eb="2">
      <t>タイヨウ</t>
    </rPh>
    <rPh sb="2" eb="3">
      <t>ネツ</t>
    </rPh>
    <rPh sb="4" eb="5">
      <t>マカナ</t>
    </rPh>
    <rPh sb="7" eb="9">
      <t>クウチョウ</t>
    </rPh>
    <rPh sb="9" eb="11">
      <t>フカ</t>
    </rPh>
    <phoneticPr fontId="3"/>
  </si>
  <si>
    <t>燃料使用量</t>
    <rPh sb="0" eb="2">
      <t>ネンリョウ</t>
    </rPh>
    <rPh sb="2" eb="5">
      <t>シヨウリョウ</t>
    </rPh>
    <phoneticPr fontId="3"/>
  </si>
  <si>
    <t>太陽熱がないときの燃料使用量：Eg</t>
    <rPh sb="0" eb="3">
      <t>タイヨウネツ</t>
    </rPh>
    <rPh sb="9" eb="11">
      <t>ネンリョウ</t>
    </rPh>
    <rPh sb="11" eb="13">
      <t>シヨウ</t>
    </rPh>
    <rPh sb="13" eb="14">
      <t>リョウ</t>
    </rPh>
    <phoneticPr fontId="3"/>
  </si>
  <si>
    <t>Eg=Egc+Egh</t>
    <phoneticPr fontId="3"/>
  </si>
  <si>
    <t>12)</t>
  </si>
  <si>
    <t>年間燃料削減量：Er</t>
    <rPh sb="0" eb="2">
      <t>ネンカン</t>
    </rPh>
    <rPh sb="2" eb="4">
      <t>ネンリョウ</t>
    </rPh>
    <rPh sb="4" eb="6">
      <t>サクゲン</t>
    </rPh>
    <rPh sb="6" eb="7">
      <t>リョウ</t>
    </rPh>
    <phoneticPr fontId="3"/>
  </si>
  <si>
    <t>冷房時燃料使用量：Egc</t>
    <rPh sb="0" eb="2">
      <t>レイボウ</t>
    </rPh>
    <rPh sb="2" eb="3">
      <t>ジ</t>
    </rPh>
    <rPh sb="3" eb="5">
      <t>ネンリョウ</t>
    </rPh>
    <rPh sb="5" eb="8">
      <t>シヨウリョウ</t>
    </rPh>
    <phoneticPr fontId="3"/>
  </si>
  <si>
    <t>Egc=Ct/COPg</t>
    <phoneticPr fontId="3"/>
  </si>
  <si>
    <t>13)</t>
    <phoneticPr fontId="3"/>
  </si>
  <si>
    <t>年間燃料使用量：Eg</t>
    <rPh sb="0" eb="2">
      <t>ネンカン</t>
    </rPh>
    <rPh sb="2" eb="4">
      <t>ネンリョウ</t>
    </rPh>
    <rPh sb="4" eb="7">
      <t>シヨウリョウ</t>
    </rPh>
    <phoneticPr fontId="3"/>
  </si>
  <si>
    <t>暖房時燃料使用量：Egh</t>
    <rPh sb="0" eb="2">
      <t>ダンボウ</t>
    </rPh>
    <rPh sb="2" eb="3">
      <t>ジ</t>
    </rPh>
    <rPh sb="3" eb="5">
      <t>ネンリョウ</t>
    </rPh>
    <rPh sb="5" eb="8">
      <t>シヨウリョウ</t>
    </rPh>
    <phoneticPr fontId="3"/>
  </si>
  <si>
    <t>Egh=Ht/β</t>
    <phoneticPr fontId="3"/>
  </si>
  <si>
    <t>14)</t>
  </si>
  <si>
    <t>年間燃料削減率：Rg</t>
    <rPh sb="0" eb="2">
      <t>ネンカン</t>
    </rPh>
    <rPh sb="2" eb="4">
      <t>ネンリョウ</t>
    </rPh>
    <rPh sb="4" eb="6">
      <t>サクゲン</t>
    </rPh>
    <rPh sb="6" eb="7">
      <t>リツ</t>
    </rPh>
    <phoneticPr fontId="3"/>
  </si>
  <si>
    <t>Rg=Er/Eg</t>
    <phoneticPr fontId="3"/>
  </si>
  <si>
    <t>燃料削減量</t>
    <rPh sb="0" eb="2">
      <t>ネンリョウ</t>
    </rPh>
    <rPh sb="2" eb="4">
      <t>サクゲン</t>
    </rPh>
    <rPh sb="4" eb="5">
      <t>リョウ</t>
    </rPh>
    <phoneticPr fontId="3"/>
  </si>
  <si>
    <t>Er＝Erc+Erh</t>
    <phoneticPr fontId="3"/>
  </si>
  <si>
    <t>15)</t>
  </si>
  <si>
    <t>太陽熱依存率：Rd</t>
    <rPh sb="0" eb="3">
      <t>タイヨウネツ</t>
    </rPh>
    <rPh sb="3" eb="5">
      <t>イゾン</t>
    </rPh>
    <rPh sb="5" eb="6">
      <t>リツ</t>
    </rPh>
    <phoneticPr fontId="3"/>
  </si>
  <si>
    <t>Rd=Est/At</t>
    <phoneticPr fontId="3"/>
  </si>
  <si>
    <t>冷房時燃料削減量：Erc</t>
    <rPh sb="0" eb="2">
      <t>レイボウ</t>
    </rPh>
    <rPh sb="2" eb="3">
      <t>ジ</t>
    </rPh>
    <rPh sb="3" eb="5">
      <t>ネンリョウ</t>
    </rPh>
    <rPh sb="5" eb="7">
      <t>サクゲン</t>
    </rPh>
    <rPh sb="7" eb="8">
      <t>リョウ</t>
    </rPh>
    <phoneticPr fontId="3"/>
  </si>
  <si>
    <t>Erc=Esc・(COPs/COPg)</t>
    <phoneticPr fontId="3"/>
  </si>
  <si>
    <t>暖房時燃料削減量：Erh</t>
    <rPh sb="0" eb="2">
      <t>ダンボウ</t>
    </rPh>
    <rPh sb="2" eb="3">
      <t>ジ</t>
    </rPh>
    <rPh sb="3" eb="5">
      <t>ネンリョウ</t>
    </rPh>
    <rPh sb="5" eb="7">
      <t>サクゲン</t>
    </rPh>
    <rPh sb="7" eb="8">
      <t>リョウ</t>
    </rPh>
    <phoneticPr fontId="3"/>
  </si>
  <si>
    <t>Erh=Esh/β</t>
    <phoneticPr fontId="3"/>
  </si>
  <si>
    <t>福岡</t>
  </si>
  <si>
    <t>高松</t>
  </si>
  <si>
    <t>広島</t>
  </si>
  <si>
    <t>大阪</t>
  </si>
  <si>
    <t>名古屋</t>
  </si>
  <si>
    <t>新潟</t>
  </si>
  <si>
    <t>東京</t>
  </si>
  <si>
    <t>仙台</t>
  </si>
  <si>
    <t>札幌</t>
  </si>
  <si>
    <t>真空管形</t>
    <rPh sb="0" eb="2">
      <t>シンクウ</t>
    </rPh>
    <rPh sb="2" eb="3">
      <t>カン</t>
    </rPh>
    <rPh sb="3" eb="4">
      <t>カタチ</t>
    </rPh>
    <phoneticPr fontId="3"/>
  </si>
  <si>
    <t>平板形</t>
    <rPh sb="0" eb="2">
      <t>ヘイバン</t>
    </rPh>
    <rPh sb="2" eb="3">
      <t>カタチ</t>
    </rPh>
    <phoneticPr fontId="3"/>
  </si>
  <si>
    <t>放熱率γ</t>
    <rPh sb="0" eb="2">
      <t>ホウネツ</t>
    </rPh>
    <rPh sb="2" eb="3">
      <t>リツ</t>
    </rPh>
    <phoneticPr fontId="3"/>
  </si>
  <si>
    <t>年間平均集熱効率η</t>
    <rPh sb="0" eb="2">
      <t>ネンカン</t>
    </rPh>
    <rPh sb="2" eb="4">
      <t>ヘイキン</t>
    </rPh>
    <rPh sb="4" eb="5">
      <t>シュウ</t>
    </rPh>
    <rPh sb="5" eb="6">
      <t>ネツ</t>
    </rPh>
    <rPh sb="6" eb="8">
      <t>コウリツ</t>
    </rPh>
    <phoneticPr fontId="3"/>
  </si>
  <si>
    <t>表3-7　集熱器の年間平均集熱効率と放熱率</t>
  </si>
  <si>
    <t>【冷暖房】</t>
    <rPh sb="1" eb="4">
      <t>レイダンボウ</t>
    </rPh>
    <phoneticPr fontId="3"/>
  </si>
  <si>
    <t>表3-9負荷率及び年間運転時間</t>
    <rPh sb="0" eb="1">
      <t>ヒョウ</t>
    </rPh>
    <rPh sb="4" eb="6">
      <t>フカ</t>
    </rPh>
    <rPh sb="6" eb="7">
      <t>リツ</t>
    </rPh>
    <rPh sb="7" eb="8">
      <t>オヨ</t>
    </rPh>
    <rPh sb="9" eb="11">
      <t>ネンカン</t>
    </rPh>
    <rPh sb="11" eb="13">
      <t>ウンテン</t>
    </rPh>
    <rPh sb="13" eb="15">
      <t>ジカン</t>
    </rPh>
    <phoneticPr fontId="3"/>
  </si>
  <si>
    <t>負荷率</t>
    <rPh sb="0" eb="2">
      <t>フカ</t>
    </rPh>
    <rPh sb="2" eb="3">
      <t>リツ</t>
    </rPh>
    <phoneticPr fontId="3"/>
  </si>
  <si>
    <t>冬期運転時間[h/年]</t>
    <rPh sb="0" eb="2">
      <t>トウキ</t>
    </rPh>
    <rPh sb="2" eb="4">
      <t>ウンテン</t>
    </rPh>
    <rPh sb="4" eb="6">
      <t>ジカン</t>
    </rPh>
    <rPh sb="9" eb="10">
      <t>ネン</t>
    </rPh>
    <phoneticPr fontId="3"/>
  </si>
  <si>
    <t>夏期運転時間[h/年]</t>
    <rPh sb="0" eb="2">
      <t>カキ</t>
    </rPh>
    <rPh sb="2" eb="4">
      <t>ウンテン</t>
    </rPh>
    <rPh sb="4" eb="6">
      <t>ジカン</t>
    </rPh>
    <rPh sb="9" eb="10">
      <t>ネン</t>
    </rPh>
    <phoneticPr fontId="3"/>
  </si>
  <si>
    <t>一般地区</t>
    <rPh sb="0" eb="2">
      <t>イッパン</t>
    </rPh>
    <rPh sb="2" eb="4">
      <t>チク</t>
    </rPh>
    <phoneticPr fontId="3"/>
  </si>
  <si>
    <t>640(4か月)</t>
    <rPh sb="6" eb="7">
      <t>ツキ</t>
    </rPh>
    <phoneticPr fontId="3"/>
  </si>
  <si>
    <t>520(3か月)</t>
    <rPh sb="6" eb="7">
      <t>ツキ</t>
    </rPh>
    <phoneticPr fontId="3"/>
  </si>
  <si>
    <t>寒冷地区</t>
    <rPh sb="0" eb="2">
      <t>カンレイ</t>
    </rPh>
    <rPh sb="2" eb="4">
      <t>チク</t>
    </rPh>
    <phoneticPr fontId="3"/>
  </si>
  <si>
    <t>800(5か月)</t>
    <rPh sb="6" eb="7">
      <t>ツキ</t>
    </rPh>
    <phoneticPr fontId="3"/>
  </si>
  <si>
    <t>極寒地区</t>
    <rPh sb="0" eb="2">
      <t>ゴッカン</t>
    </rPh>
    <rPh sb="2" eb="4">
      <t>チク</t>
    </rPh>
    <phoneticPr fontId="3"/>
  </si>
  <si>
    <t>960(6か月)</t>
    <rPh sb="6" eb="7">
      <t>ツキ</t>
    </rPh>
    <phoneticPr fontId="3"/>
  </si>
  <si>
    <t>備考：平日8時間運転とし、祝祭日、年末年始の休暇（6日間）及び週休2日制を考慮した。</t>
    <rPh sb="0" eb="2">
      <t>ビコウ</t>
    </rPh>
    <rPh sb="3" eb="5">
      <t>ヘイジツ</t>
    </rPh>
    <rPh sb="6" eb="8">
      <t>ジカン</t>
    </rPh>
    <rPh sb="8" eb="10">
      <t>ウンテン</t>
    </rPh>
    <rPh sb="13" eb="15">
      <t>シュクサイ</t>
    </rPh>
    <rPh sb="15" eb="16">
      <t>ビ</t>
    </rPh>
    <rPh sb="17" eb="19">
      <t>ネンマツ</t>
    </rPh>
    <rPh sb="19" eb="21">
      <t>ネンシ</t>
    </rPh>
    <rPh sb="22" eb="24">
      <t>キュウカ</t>
    </rPh>
    <rPh sb="26" eb="27">
      <t>ヒ</t>
    </rPh>
    <rPh sb="27" eb="28">
      <t>カン</t>
    </rPh>
    <rPh sb="29" eb="30">
      <t>オヨ</t>
    </rPh>
    <rPh sb="31" eb="33">
      <t>シュウキュウ</t>
    </rPh>
    <rPh sb="34" eb="35">
      <t>ヒ</t>
    </rPh>
    <rPh sb="35" eb="36">
      <t>セイ</t>
    </rPh>
    <rPh sb="37" eb="39">
      <t>コウリョ</t>
    </rPh>
    <phoneticPr fontId="3"/>
  </si>
  <si>
    <t>＊出典：建築設備計画基準</t>
    <rPh sb="1" eb="3">
      <t>シュッテン</t>
    </rPh>
    <rPh sb="4" eb="6">
      <t>ケンチク</t>
    </rPh>
    <rPh sb="6" eb="8">
      <t>セツビ</t>
    </rPh>
    <rPh sb="8" eb="10">
      <t>ケイカク</t>
    </rPh>
    <rPh sb="10" eb="12">
      <t>キジュン</t>
    </rPh>
    <phoneticPr fontId="3"/>
  </si>
  <si>
    <t>ソーラー吸収冷温水器の諸元表（参考）より</t>
    <rPh sb="4" eb="6">
      <t>キュウシュウ</t>
    </rPh>
    <rPh sb="6" eb="7">
      <t>レイ</t>
    </rPh>
    <rPh sb="7" eb="10">
      <t>オンスイキ</t>
    </rPh>
    <rPh sb="11" eb="13">
      <t>ショゲン</t>
    </rPh>
    <rPh sb="13" eb="14">
      <t>ヒョウ</t>
    </rPh>
    <rPh sb="15" eb="17">
      <t>サンコウ</t>
    </rPh>
    <phoneticPr fontId="3"/>
  </si>
  <si>
    <t>記号</t>
    <rPh sb="0" eb="2">
      <t>キゴウ</t>
    </rPh>
    <phoneticPr fontId="3"/>
  </si>
  <si>
    <t>冷凍能力(kW）</t>
    <rPh sb="0" eb="2">
      <t>レイトウ</t>
    </rPh>
    <rPh sb="2" eb="4">
      <t>ノウリョク</t>
    </rPh>
    <phoneticPr fontId="3"/>
  </si>
  <si>
    <t>冷凍時入力(kW)</t>
    <rPh sb="0" eb="2">
      <t>レイトウ</t>
    </rPh>
    <rPh sb="2" eb="3">
      <t>ジ</t>
    </rPh>
    <rPh sb="3" eb="5">
      <t>ニュウリョク</t>
    </rPh>
    <phoneticPr fontId="3"/>
  </si>
  <si>
    <t>加熱能力(kW)</t>
    <rPh sb="0" eb="2">
      <t>カネツ</t>
    </rPh>
    <rPh sb="2" eb="4">
      <t>ノウリョク</t>
    </rPh>
    <phoneticPr fontId="3"/>
  </si>
  <si>
    <t>加熱時入力(kW)</t>
    <rPh sb="0" eb="2">
      <t>カネツ</t>
    </rPh>
    <rPh sb="2" eb="3">
      <t>ジ</t>
    </rPh>
    <rPh sb="3" eb="5">
      <t>ニュウリョク</t>
    </rPh>
    <phoneticPr fontId="3"/>
  </si>
  <si>
    <t>太陽熱なし</t>
    <rPh sb="0" eb="3">
      <t>タイヨウネツ</t>
    </rPh>
    <phoneticPr fontId="3"/>
  </si>
  <si>
    <t>太陽熱あり</t>
    <rPh sb="0" eb="3">
      <t>タイヨウネツ</t>
    </rPh>
    <phoneticPr fontId="3"/>
  </si>
  <si>
    <t>COPg</t>
    <phoneticPr fontId="3"/>
  </si>
  <si>
    <t>COPs</t>
    <phoneticPr fontId="3"/>
  </si>
  <si>
    <t>β</t>
    <phoneticPr fontId="3"/>
  </si>
  <si>
    <t>月平均斜面日射量（kWh/㎡・day）</t>
  </si>
  <si>
    <t>地点　 札幌 　（緯度 = 43° 3.6′　経度 = 141°19.7′　標高= 17m）</t>
  </si>
  <si>
    <t>方位角</t>
  </si>
  <si>
    <t>傾斜角</t>
  </si>
  <si>
    <t>年</t>
  </si>
  <si>
    <t>１-</t>
  </si>
  <si>
    <t>１２月</t>
  </si>
  <si>
    <r>
      <t>*年間最適傾斜角　**季節別最適傾斜角　</t>
    </r>
    <r>
      <rPr>
        <sz val="4"/>
        <color rgb="FF000000"/>
        <rFont val="ＭＳ 明朝"/>
        <family val="1"/>
        <charset val="128"/>
      </rPr>
      <t>※</t>
    </r>
    <r>
      <rPr>
        <sz val="9"/>
        <color rgb="FF000000"/>
        <rFont val="ＭＳ 明朝"/>
        <family val="1"/>
        <charset val="128"/>
      </rPr>
      <t>月別最適傾斜角における日射量の年平均値　</t>
    </r>
    <r>
      <rPr>
        <sz val="4"/>
        <color rgb="FF000000"/>
        <rFont val="ＭＳ 明朝"/>
        <family val="1"/>
        <charset val="128"/>
      </rPr>
      <t>※※</t>
    </r>
    <r>
      <rPr>
        <sz val="9"/>
        <color rgb="FF000000"/>
        <rFont val="ＭＳ 明朝"/>
        <family val="1"/>
        <charset val="128"/>
      </rPr>
      <t>季節別最適傾斜角における日射量</t>
    </r>
  </si>
  <si>
    <t>地点　 仙台 　（緯度 = 38°15.7′　経度 = 140°53.8′　標高= 39m）</t>
  </si>
  <si>
    <t>地点　 東京 　（緯度 = 35°41.4′　経度 = 139°45.6′　標高= 6m）</t>
  </si>
  <si>
    <t>地点　 新潟 　（緯度 = 37°54.7′　経度 = 139° 2.8′　標高= 2m）</t>
  </si>
  <si>
    <t>地点　 名古屋 　（緯度 = 35° 10′　経度 = 136°57.9′　標高= 51m）</t>
  </si>
  <si>
    <t>地点　 大阪 　（緯度 = 34°40.9′　経度 = 135°31.1′　標高= 23m）</t>
  </si>
  <si>
    <t>地点　 広島 　（緯度 = 34°23.9′　経度 = 132°27.7′　標高= 4m）</t>
  </si>
  <si>
    <t>地点　 高松 　（緯度 = 34° 19′　経度 = 134° 3.2′　標高= 9m）</t>
  </si>
  <si>
    <t>地点　 福岡 　（緯度 = 33°34.9′　経度 = 130°22.5′　標高= 3m）</t>
  </si>
  <si>
    <t>地点　 那覇 　（緯度 = 26°12.4′　経度 = 127°41.1′　標高= 28m）</t>
  </si>
  <si>
    <t>場所と設置条件（傾斜角、方位角）より10地点の日射量シートより選択、又は入力</t>
    <rPh sb="0" eb="1">
      <t>バ</t>
    </rPh>
    <rPh sb="1" eb="2">
      <t>ショ</t>
    </rPh>
    <rPh sb="3" eb="5">
      <t>セッチ</t>
    </rPh>
    <rPh sb="5" eb="7">
      <t>ジョウケン</t>
    </rPh>
    <rPh sb="8" eb="10">
      <t>ケイシャ</t>
    </rPh>
    <rPh sb="10" eb="11">
      <t>カク</t>
    </rPh>
    <rPh sb="12" eb="14">
      <t>ホウイ</t>
    </rPh>
    <rPh sb="14" eb="15">
      <t>カク</t>
    </rPh>
    <rPh sb="20" eb="22">
      <t>チテン</t>
    </rPh>
    <rPh sb="23" eb="25">
      <t>ニッシャ</t>
    </rPh>
    <rPh sb="25" eb="26">
      <t>リョウ</t>
    </rPh>
    <rPh sb="31" eb="33">
      <t>センタク</t>
    </rPh>
    <rPh sb="34" eb="35">
      <t>マタ</t>
    </rPh>
    <rPh sb="36" eb="38">
      <t>ニュウリョク</t>
    </rPh>
    <phoneticPr fontId="3"/>
  </si>
  <si>
    <t>物件種類</t>
    <rPh sb="0" eb="2">
      <t>ブッケン</t>
    </rPh>
    <rPh sb="2" eb="4">
      <t>シュルイ</t>
    </rPh>
    <phoneticPr fontId="3"/>
  </si>
  <si>
    <t>場所</t>
    <rPh sb="0" eb="2">
      <t>バショ</t>
    </rPh>
    <phoneticPr fontId="3"/>
  </si>
  <si>
    <t>集熱器型式</t>
  </si>
  <si>
    <t>方位角</t>
    <phoneticPr fontId="3"/>
  </si>
  <si>
    <t>事務所</t>
    <rPh sb="0" eb="2">
      <t>ジム</t>
    </rPh>
    <rPh sb="2" eb="3">
      <t>ショ</t>
    </rPh>
    <phoneticPr fontId="3"/>
  </si>
  <si>
    <t>ホテル</t>
    <phoneticPr fontId="3"/>
  </si>
  <si>
    <t>平板形</t>
    <rPh sb="0" eb="1">
      <t>ヒラ</t>
    </rPh>
    <rPh sb="1" eb="2">
      <t>イタ</t>
    </rPh>
    <rPh sb="2" eb="3">
      <t>カタチ</t>
    </rPh>
    <phoneticPr fontId="3"/>
  </si>
  <si>
    <t>その他</t>
  </si>
  <si>
    <t>一般地区</t>
    <rPh sb="2" eb="4">
      <t>チク</t>
    </rPh>
    <phoneticPr fontId="3"/>
  </si>
  <si>
    <t>寒冷地区</t>
    <rPh sb="2" eb="4">
      <t>チク</t>
    </rPh>
    <phoneticPr fontId="3"/>
  </si>
  <si>
    <t>極寒地区</t>
    <rPh sb="2" eb="4">
      <t>チク</t>
    </rPh>
    <phoneticPr fontId="3"/>
  </si>
  <si>
    <t>→</t>
    <phoneticPr fontId="3"/>
  </si>
  <si>
    <t>独自データ</t>
    <rPh sb="0" eb="2">
      <t>ドクジ</t>
    </rPh>
    <phoneticPr fontId="3"/>
  </si>
  <si>
    <t>入力方式</t>
    <rPh sb="0" eb="2">
      <t>ニュウリョク</t>
    </rPh>
    <rPh sb="2" eb="4">
      <t>ホウシキ</t>
    </rPh>
    <phoneticPr fontId="3"/>
  </si>
  <si>
    <t>入力</t>
    <rPh sb="0" eb="2">
      <t>ニュウリョク</t>
    </rPh>
    <phoneticPr fontId="3"/>
  </si>
  <si>
    <t>選択</t>
    <rPh sb="0" eb="2">
      <t>センタク</t>
    </rPh>
    <phoneticPr fontId="3"/>
  </si>
  <si>
    <t>自動</t>
    <rPh sb="0" eb="2">
      <t>ジドウ</t>
    </rPh>
    <phoneticPr fontId="3"/>
  </si>
  <si>
    <t>自動or入力</t>
    <rPh sb="0" eb="2">
      <t>ジドウ</t>
    </rPh>
    <rPh sb="4" eb="6">
      <t>ニュウリョク</t>
    </rPh>
    <phoneticPr fontId="3"/>
  </si>
  <si>
    <t>デフォルト値or入力</t>
    <rPh sb="5" eb="6">
      <t>チ</t>
    </rPh>
    <rPh sb="8" eb="10">
      <t>ニュウリョク</t>
    </rPh>
    <phoneticPr fontId="3"/>
  </si>
  <si>
    <t>【空調システム入力データ（計算用）】</t>
    <rPh sb="1" eb="3">
      <t>クウチョウ</t>
    </rPh>
    <rPh sb="7" eb="9">
      <t>ニュウリョク</t>
    </rPh>
    <rPh sb="13" eb="16">
      <t>ケイサンヨウ</t>
    </rPh>
    <phoneticPr fontId="3"/>
  </si>
  <si>
    <t>小数点0～8760</t>
    <rPh sb="0" eb="3">
      <t>ショウスウテン</t>
    </rPh>
    <phoneticPr fontId="3"/>
  </si>
  <si>
    <t>整数0～99999</t>
    <rPh sb="0" eb="2">
      <t>セイスウ</t>
    </rPh>
    <phoneticPr fontId="3"/>
  </si>
  <si>
    <t>小数点0.7～1.0</t>
    <rPh sb="0" eb="3">
      <t>ショウスウテン</t>
    </rPh>
    <phoneticPr fontId="3"/>
  </si>
  <si>
    <t>小数点0.1～1.0</t>
    <rPh sb="0" eb="3">
      <t>ショウスウテン</t>
    </rPh>
    <phoneticPr fontId="3"/>
  </si>
  <si>
    <t>小数点0～9999</t>
    <rPh sb="0" eb="3">
      <t>ショウスウテン</t>
    </rPh>
    <phoneticPr fontId="3"/>
  </si>
  <si>
    <t>角度を絞る、水平面の条件を追加する、日射テーブル修正する</t>
    <rPh sb="0" eb="2">
      <t>カクド</t>
    </rPh>
    <rPh sb="3" eb="4">
      <t>シボ</t>
    </rPh>
    <rPh sb="6" eb="9">
      <t>スイヘイメン</t>
    </rPh>
    <rPh sb="10" eb="12">
      <t>ジョウケン</t>
    </rPh>
    <rPh sb="13" eb="15">
      <t>ツイカ</t>
    </rPh>
    <rPh sb="18" eb="20">
      <t>ニッシャ</t>
    </rPh>
    <rPh sb="24" eb="26">
      <t>シュウセイ</t>
    </rPh>
    <phoneticPr fontId="3"/>
  </si>
  <si>
    <t>その他、地域名と地区の対応表ない</t>
    <rPh sb="2" eb="3">
      <t>タ</t>
    </rPh>
    <rPh sb="4" eb="6">
      <t>チイキ</t>
    </rPh>
    <rPh sb="6" eb="7">
      <t>メイ</t>
    </rPh>
    <rPh sb="8" eb="10">
      <t>チク</t>
    </rPh>
    <rPh sb="11" eb="14">
      <t>タイオウヒョウ</t>
    </rPh>
    <phoneticPr fontId="3"/>
  </si>
  <si>
    <t>熱源機の型番</t>
    <rPh sb="0" eb="3">
      <t>ネツゲンキ</t>
    </rPh>
    <rPh sb="4" eb="6">
      <t>カタバン</t>
    </rPh>
    <phoneticPr fontId="3"/>
  </si>
  <si>
    <t>熱源機型番</t>
    <rPh sb="0" eb="3">
      <t>ネツゲンキ</t>
    </rPh>
    <rPh sb="3" eb="5">
      <t>カタバン</t>
    </rPh>
    <phoneticPr fontId="3"/>
  </si>
  <si>
    <t>-</t>
    <phoneticPr fontId="3"/>
  </si>
  <si>
    <t>計算値</t>
    <rPh sb="0" eb="3">
      <t>ケイサンチ</t>
    </rPh>
    <phoneticPr fontId="3"/>
  </si>
  <si>
    <t>太陽熱回収量(kW)</t>
    <rPh sb="0" eb="3">
      <t>タイヨウネツ</t>
    </rPh>
    <rPh sb="3" eb="5">
      <t>カイシュウ</t>
    </rPh>
    <rPh sb="5" eb="6">
      <t>リョウ</t>
    </rPh>
    <phoneticPr fontId="3"/>
  </si>
  <si>
    <t>太陽熱回収量</t>
    <rPh sb="0" eb="3">
      <t>タイヨウネツ</t>
    </rPh>
    <rPh sb="3" eb="5">
      <t>カイシュウ</t>
    </rPh>
    <rPh sb="5" eb="6">
      <t>リョウ</t>
    </rPh>
    <phoneticPr fontId="3"/>
  </si>
  <si>
    <t>独自データを使用する場合</t>
    <phoneticPr fontId="3"/>
  </si>
  <si>
    <t>小数点0.6～3.0</t>
    <rPh sb="0" eb="3">
      <t>ショウスウテン</t>
    </rPh>
    <phoneticPr fontId="3"/>
  </si>
  <si>
    <t>小数点0.6～1.6</t>
    <rPh sb="0" eb="3">
      <t>ショウスウテン</t>
    </rPh>
    <phoneticPr fontId="3"/>
  </si>
  <si>
    <t>選択or入力</t>
    <rPh sb="0" eb="2">
      <t>センタク</t>
    </rPh>
    <rPh sb="4" eb="6">
      <t>ニュウリョク</t>
    </rPh>
    <phoneticPr fontId="3"/>
  </si>
  <si>
    <t>下限</t>
    <rPh sb="0" eb="2">
      <t>カゲン</t>
    </rPh>
    <phoneticPr fontId="3"/>
  </si>
  <si>
    <t>上限</t>
    <rPh sb="0" eb="2">
      <t>ジョウゲン</t>
    </rPh>
    <phoneticPr fontId="3"/>
  </si>
  <si>
    <t>デフォルト</t>
    <phoneticPr fontId="3"/>
  </si>
  <si>
    <t>100RT</t>
  </si>
  <si>
    <t>100RT</t>
    <phoneticPr fontId="3"/>
  </si>
  <si>
    <t>120RT</t>
  </si>
  <si>
    <t>120RT</t>
    <phoneticPr fontId="3"/>
  </si>
  <si>
    <t>150RT</t>
  </si>
  <si>
    <t>150RT</t>
    <phoneticPr fontId="3"/>
  </si>
  <si>
    <t>180RT</t>
  </si>
  <si>
    <t>180RT</t>
    <phoneticPr fontId="3"/>
  </si>
  <si>
    <t>210RT</t>
  </si>
  <si>
    <t>210RT</t>
    <phoneticPr fontId="3"/>
  </si>
  <si>
    <t>（MJ/年）</t>
    <phoneticPr fontId="3"/>
  </si>
  <si>
    <t>値(参考)</t>
    <rPh sb="0" eb="1">
      <t>アタイ</t>
    </rPh>
    <rPh sb="2" eb="4">
      <t>サンコウ</t>
    </rPh>
    <phoneticPr fontId="3"/>
  </si>
  <si>
    <t>[MJ/(㎡・年)]</t>
    <phoneticPr fontId="3"/>
  </si>
  <si>
    <t>方位角（南＝0°東又は西=90°）</t>
    <rPh sb="0" eb="2">
      <t>ホウイ</t>
    </rPh>
    <rPh sb="2" eb="3">
      <t>カク</t>
    </rPh>
    <phoneticPr fontId="3"/>
  </si>
  <si>
    <t>①入力項目（値及び独自データ）以外のセルには入力できません。</t>
  </si>
  <si>
    <t>（ピンクのセルは文字列、緑のセルはクリックしてリストボックスより選択、青いセルは数字を直接入力）</t>
  </si>
  <si>
    <t>②集熱器型式や傾斜角、方位角のようにセルをクリックし、リストボックスで選択することで入力できる項目と、直接入力する項目があります。</t>
  </si>
  <si>
    <t>③空調条件や熱源機能力はリストボックスから選択の他、独自データを入力して計算することが出来ます。</t>
  </si>
  <si>
    <t>④入力すれば欄外の赤字のコメントは消え、入力されたことが分かります。</t>
  </si>
  <si>
    <t>セルに物件名またはコメントを入力します。　　　　</t>
  </si>
  <si>
    <t>集熱器形式</t>
    <rPh sb="0" eb="1">
      <t>シュウ</t>
    </rPh>
    <rPh sb="1" eb="2">
      <t>ネツ</t>
    </rPh>
    <rPh sb="2" eb="3">
      <t>キ</t>
    </rPh>
    <rPh sb="3" eb="4">
      <t>カタチ</t>
    </rPh>
    <phoneticPr fontId="3"/>
  </si>
  <si>
    <t>（一社）ソーラーシステム振興協会</t>
    <rPh sb="1" eb="3">
      <t>イッシャ</t>
    </rPh>
    <phoneticPr fontId="3"/>
  </si>
  <si>
    <t>【太陽熱空調システムの計算手順】</t>
  </si>
  <si>
    <t>右側の赤字で書いたコメントは、セルに入力されると文章が消去されます。</t>
    <phoneticPr fontId="3"/>
  </si>
  <si>
    <t>入力セルをクリックするとボタンが現れ、ボタンをクリックすると9地点の地名（札幌・仙台・東京・新潟・名古屋・大阪・広島・高松・福岡）が現れます。</t>
  </si>
  <si>
    <t>太陽熱空調システムの設置地域をリストボックスより選択します。</t>
  </si>
  <si>
    <t>⇒東京</t>
    <phoneticPr fontId="3"/>
  </si>
  <si>
    <t>2)と同様にしてリストボックスを表し、システムで使用する集熱器形式を平板形、真空管形の中から選択入力します。　　　</t>
    <phoneticPr fontId="3"/>
  </si>
  <si>
    <t>⇒真空管形</t>
    <phoneticPr fontId="3"/>
  </si>
  <si>
    <t>⇒200㎡</t>
    <phoneticPr fontId="3"/>
  </si>
  <si>
    <t>3)-1と同様に集熱器の設置条件を想定して、傾斜角（0・10・20・30・40・50・60）をリストボックスから選択入力します。　</t>
    <phoneticPr fontId="3"/>
  </si>
  <si>
    <t>⇒10°</t>
    <phoneticPr fontId="3"/>
  </si>
  <si>
    <t>3)-3と同様に、集熱器の方位角（0・15・30・45・90）をリストボックスより選択入力します。（南が0°、真東及び真西が90°となります。）</t>
    <phoneticPr fontId="3"/>
  </si>
  <si>
    <t>⇒0°</t>
    <phoneticPr fontId="3"/>
  </si>
  <si>
    <t>⇒一般地区</t>
    <phoneticPr fontId="3"/>
  </si>
  <si>
    <t>⇒100RT</t>
    <phoneticPr fontId="3"/>
  </si>
  <si>
    <t>⇒冷熱源機の成績係数　デフォルト値⇒1.2</t>
    <phoneticPr fontId="3"/>
  </si>
  <si>
    <t>⇒太陽熱利用の成績係数　デフォルト値⇒0.8　</t>
    <phoneticPr fontId="3"/>
  </si>
  <si>
    <t>⇒温熱源機効率　デフォルト値⇒0.85</t>
    <phoneticPr fontId="3"/>
  </si>
  <si>
    <t>⇒負荷率　デフォルト値⇒0.5</t>
    <phoneticPr fontId="3"/>
  </si>
  <si>
    <t>2．計算結果シート</t>
    <phoneticPr fontId="3"/>
  </si>
  <si>
    <t>⇒集熱面積[A]を入力し直して下さい。</t>
    <phoneticPr fontId="3"/>
  </si>
  <si>
    <t>【参考】</t>
  </si>
  <si>
    <t>1)　建築設備計画基準 表2-2　太陽熱空調システム計画諸元（参考）</t>
    <phoneticPr fontId="3"/>
  </si>
  <si>
    <t>2)　建築設備設計基準 表8-2 設置面の1日当たりの年平均日射量</t>
    <phoneticPr fontId="3"/>
  </si>
  <si>
    <t>3)　建築設備計画基準　表3-6 集熱器の年間平均集熱効率及び放熱率</t>
    <phoneticPr fontId="3"/>
  </si>
  <si>
    <t>4)　建築設備計画基準　表3-9 負荷率及び年間運転時間</t>
    <phoneticPr fontId="3"/>
  </si>
  <si>
    <t>5)　建築設備設計基準 表6-2　ソーラー吸収冷温水機の諸元表（参考）</t>
    <phoneticPr fontId="3"/>
  </si>
  <si>
    <t>⑤デフォルト値と異なる値を直接入力する場合、建築設備計画基準又は設計基準で示されたものは、その範囲で使用する。</t>
    <phoneticPr fontId="3"/>
  </si>
  <si>
    <t>⇒太陽ビル（任意）</t>
    <rPh sb="6" eb="8">
      <t>ニンイ</t>
    </rPh>
    <phoneticPr fontId="3"/>
  </si>
  <si>
    <t>5).　集熱効率、放熱率</t>
    <phoneticPr fontId="3"/>
  </si>
  <si>
    <t>6).  空調条件</t>
    <phoneticPr fontId="3"/>
  </si>
  <si>
    <t>4).　受熱面日射量</t>
    <phoneticPr fontId="3"/>
  </si>
  <si>
    <t>3).　集熱器</t>
    <phoneticPr fontId="3"/>
  </si>
  <si>
    <t>2).　場所　　</t>
    <phoneticPr fontId="3"/>
  </si>
  <si>
    <t>1).　物件名、コメント</t>
    <phoneticPr fontId="3"/>
  </si>
  <si>
    <t>7).  熱源機</t>
    <rPh sb="5" eb="8">
      <t>ネツゲンキ</t>
    </rPh>
    <phoneticPr fontId="3"/>
  </si>
  <si>
    <t>1).　計算仕様の条件で計算した結果が、計算結果シートに表示されます。</t>
    <phoneticPr fontId="3"/>
  </si>
  <si>
    <t>7)-2　リストボックスにない熱源機を使う場合は、熱源機の型番に冷凍トンを入力し、独自データのセルに冷熱源機能力[Hrc]、温熱源機能力[Hrh]を直接入力すれば、その値が計算に使われます。</t>
    <phoneticPr fontId="3"/>
  </si>
  <si>
    <t>2).　この計算結果シート（空調計算アウトプット項目）を確認して太陽熱依存率[Rd]、燃料削減率[Rg]が目標とした結果と異なる場合は、計算仕様に戻って集熱面積[A]、等を変更して、再び計算・確認し、目標とする値になるまで繰り返します。</t>
    <phoneticPr fontId="3"/>
  </si>
  <si>
    <t>　「空調の簡易計算9地点」ファイルを開き、計算仕様シートを表示、表中の値の列に入力します。</t>
    <phoneticPr fontId="3"/>
  </si>
  <si>
    <t>1.計算仕様シート</t>
    <phoneticPr fontId="3"/>
  </si>
  <si>
    <r>
      <t>受熱面日射量[Eh]は、インプットした地点、傾斜角、方位角により建築設備設計基準の表8-2</t>
    </r>
    <r>
      <rPr>
        <vertAlign val="superscript"/>
        <sz val="10"/>
        <color theme="1"/>
        <rFont val="ＭＳ Ｐ明朝"/>
        <family val="1"/>
        <charset val="128"/>
      </rPr>
      <t>2)</t>
    </r>
    <r>
      <rPr>
        <sz val="10"/>
        <color theme="1"/>
        <rFont val="ＭＳ Ｐ明朝"/>
        <family val="1"/>
        <charset val="128"/>
      </rPr>
      <t>　の値が自動的に入力されます。</t>
    </r>
    <phoneticPr fontId="3"/>
  </si>
  <si>
    <r>
      <t>年間平均集熱効率[ηy]及び放熱率[γ]は、地点及び集熱器形式を選択することにより建築設備計画基準の表4-4</t>
    </r>
    <r>
      <rPr>
        <vertAlign val="superscript"/>
        <sz val="10"/>
        <color theme="1"/>
        <rFont val="ＭＳ Ｐ明朝"/>
        <family val="1"/>
        <charset val="128"/>
      </rPr>
      <t>3)</t>
    </r>
    <r>
      <rPr>
        <sz val="10"/>
        <color theme="1"/>
        <rFont val="ＭＳ Ｐ明朝"/>
        <family val="1"/>
        <charset val="128"/>
      </rPr>
      <t>　の値が自動的に入力されます。</t>
    </r>
    <phoneticPr fontId="3"/>
  </si>
  <si>
    <r>
      <t>6)-1　地区の入力セル、ボタンをクリックしリストボックスから一般、寒冷、極寒地区を選択することで建築設備設計基準の表3-9</t>
    </r>
    <r>
      <rPr>
        <vertAlign val="superscript"/>
        <sz val="10"/>
        <color theme="1"/>
        <rFont val="ＭＳ Ｐ明朝"/>
        <family val="1"/>
        <charset val="128"/>
      </rPr>
      <t>4)</t>
    </r>
    <r>
      <rPr>
        <sz val="10"/>
        <color theme="1"/>
        <rFont val="ＭＳ Ｐ明朝"/>
        <family val="1"/>
        <charset val="128"/>
      </rPr>
      <t>　の冷房運転時間[tc]及び暖房運転時間[th]が自動的に入力されます。　　</t>
    </r>
    <phoneticPr fontId="3"/>
  </si>
  <si>
    <t>取扱説明書（太陽熱空調システム）</t>
    <phoneticPr fontId="3"/>
  </si>
  <si>
    <t>注1)　集熱面積は施設の集熱器設置可能面積を超えないことが必要です。</t>
    <phoneticPr fontId="3"/>
  </si>
  <si>
    <t>注2)　目標とする太陽熱依存率になる集熱面積を求めるには、集熱面積の入力を繰り返して目標とする太陽熱依存率［Rd］になったときの集熱面積とします。</t>
    <phoneticPr fontId="3"/>
  </si>
  <si>
    <t>3)-1　集熱器形式</t>
    <phoneticPr fontId="3"/>
  </si>
  <si>
    <t>3)-2　集熱面積：A</t>
    <phoneticPr fontId="3"/>
  </si>
  <si>
    <t>3)-3　傾斜角</t>
    <phoneticPr fontId="3"/>
  </si>
  <si>
    <t>3)-4　方位角</t>
    <phoneticPr fontId="3"/>
  </si>
  <si>
    <t>7)-3　冷熱源機の成績係数等</t>
    <phoneticPr fontId="3"/>
  </si>
  <si>
    <t>6)-2　「その他」を選択すれば、独自データのセルに冷房運転時間[tc]、暖房運転時間[th]を直接入力することが出来ます。</t>
    <phoneticPr fontId="3"/>
  </si>
  <si>
    <t>7)-1　熱源機の型番は冷凍トンを表しています。</t>
    <phoneticPr fontId="3"/>
  </si>
  <si>
    <r>
      <t>リストボックスにある型番を選択することで、建築設備設計基準の表6-2</t>
    </r>
    <r>
      <rPr>
        <vertAlign val="superscript"/>
        <sz val="10"/>
        <color theme="1"/>
        <rFont val="ＭＳ Ｐ明朝"/>
        <family val="1"/>
        <charset val="128"/>
      </rPr>
      <t>5)</t>
    </r>
    <r>
      <rPr>
        <sz val="10"/>
        <color theme="1"/>
        <rFont val="ＭＳ Ｐ明朝"/>
        <family val="1"/>
        <charset val="128"/>
      </rPr>
      <t>　の冷熱源機能力[Hrc]、温熱源機能力[Hrh]が自動的に入力されます。　　　</t>
    </r>
    <phoneticPr fontId="3"/>
  </si>
  <si>
    <t>デフォルト値と異なる値を使いたい場合は、独自データのセルに直接入力すれば、その値が計算に使われます。</t>
    <rPh sb="5" eb="6">
      <t>アタイ</t>
    </rPh>
    <phoneticPr fontId="3"/>
  </si>
  <si>
    <r>
      <t>冷熱源機の成績係数[COPg]、太陽熱利用の成績係数 [COPs]、温熱源機効率[β]、負荷率[L]</t>
    </r>
    <r>
      <rPr>
        <vertAlign val="superscript"/>
        <sz val="10"/>
        <color theme="1"/>
        <rFont val="ＭＳ Ｐ明朝"/>
        <family val="1"/>
        <charset val="128"/>
      </rPr>
      <t>4)</t>
    </r>
    <r>
      <rPr>
        <sz val="10"/>
        <color theme="1"/>
        <rFont val="ＭＳ Ｐ明朝"/>
        <family val="1"/>
        <charset val="128"/>
      </rPr>
      <t>　はデフォルト値が決められています。</t>
    </r>
    <rPh sb="61" eb="62">
      <t>キ</t>
    </rPh>
    <phoneticPr fontId="3"/>
  </si>
  <si>
    <r>
      <t>建築設備計画基準の計画諸元</t>
    </r>
    <r>
      <rPr>
        <vertAlign val="superscript"/>
        <sz val="10"/>
        <color theme="1"/>
        <rFont val="ＭＳ Ｐ明朝"/>
        <family val="1"/>
        <charset val="128"/>
      </rPr>
      <t>1)</t>
    </r>
    <r>
      <rPr>
        <sz val="10"/>
        <color theme="1"/>
        <rFont val="ＭＳ Ｐ明朝"/>
        <family val="1"/>
        <charset val="128"/>
      </rPr>
      <t>　を参考に、施設の集熱器設置可能面積や空調規模・目標とする太陽熱依存率などから集熱面積を仮定し、直接入力します。</t>
    </r>
    <rPh sb="9" eb="11">
      <t>ケイカク</t>
    </rPh>
    <rPh sb="11" eb="13">
      <t>ショゲン</t>
    </rPh>
    <phoneticPr fontId="3"/>
  </si>
  <si>
    <t xml:space="preserve"> この計算は太陽熱空調システムの導入検討のステップとして、施設の熱負荷及び想定した集熱面積等を入力して簡易的な計算で太陽熱依存率、燃料削減量及び削減率等を求めるものである。但し、集熱器の構成や蓄熱槽の選択等の設計段階の詳細検討までは対応していない。</t>
    <rPh sb="9" eb="11">
      <t>クウチョウ</t>
    </rPh>
    <phoneticPr fontId="3"/>
  </si>
  <si>
    <t>3).　太陽熱依存率[Rd]が高すぎる結果になった場合は下に示すように、入力画面（計算仕様）の欄外及び空調計算アウトプット項目（計算結果）の欄外に「集熱面積が過剰です」と表示されます。</t>
    <rPh sb="51" eb="53">
      <t>クウチョウ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</si>
</sst>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00;[Red]\-#,##0.000"/>
    <numFmt numFmtId="178" formatCode="[$-F800]dddd\,\ mmmm\ dd\,\ yyyy"/>
  </numFmts>
  <fonts count="22" x14ac:knownFonts="1">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ゴシック"/>
      <family val="3"/>
      <charset val="128"/>
    </font>
    <font>
      <sz val="15"/>
      <color rgb="FF000000"/>
      <name val="ＭＳ 明朝"/>
      <family val="1"/>
      <charset val="128"/>
    </font>
    <font>
      <sz val="9"/>
      <color rgb="FF000000"/>
      <name val="ＭＳ 明朝"/>
      <family val="1"/>
      <charset val="128"/>
    </font>
    <font>
      <sz val="4"/>
      <color rgb="FF000000"/>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1"/>
      <color rgb="FFFF0000"/>
      <name val="ＭＳ Ｐゴシック"/>
      <family val="3"/>
      <charset val="128"/>
      <scheme val="minor"/>
    </font>
    <font>
      <sz val="10"/>
      <color theme="1"/>
      <name val="ＭＳ Ｐ明朝"/>
      <family val="1"/>
      <charset val="128"/>
    </font>
    <font>
      <sz val="11"/>
      <color theme="1"/>
      <name val="ＭＳ Ｐ明朝"/>
      <family val="1"/>
      <charset val="128"/>
    </font>
    <font>
      <sz val="10"/>
      <color rgb="FFFF0000"/>
      <name val="ＭＳ Ｐ明朝"/>
      <family val="1"/>
      <charset val="128"/>
    </font>
    <font>
      <vertAlign val="superscript"/>
      <sz val="10"/>
      <color theme="1"/>
      <name val="ＭＳ Ｐ明朝"/>
      <family val="1"/>
      <charset val="128"/>
    </font>
    <font>
      <b/>
      <sz val="10"/>
      <color theme="1"/>
      <name val="ＭＳ Ｐ明朝"/>
      <family val="1"/>
      <charset val="128"/>
    </font>
    <font>
      <b/>
      <sz val="10"/>
      <color rgb="FFFF0000"/>
      <name val="ＭＳ Ｐ明朝"/>
      <family val="1"/>
      <charset val="128"/>
    </font>
    <font>
      <b/>
      <u/>
      <sz val="12"/>
      <color theme="1"/>
      <name val="ＭＳ Ｐ明朝"/>
      <family val="1"/>
      <charset val="128"/>
    </font>
  </fonts>
  <fills count="10">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0" fontId="1" fillId="0" borderId="0">
      <alignment vertical="center"/>
    </xf>
  </cellStyleXfs>
  <cellXfs count="214">
    <xf numFmtId="0" fontId="0" fillId="0" borderId="0" xfId="0">
      <alignment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Border="1" applyAlignment="1">
      <alignment horizontal="left" vertical="top"/>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Fill="1" applyBorder="1" applyAlignment="1">
      <alignment horizontal="center" vertical="center"/>
    </xf>
    <xf numFmtId="0" fontId="0" fillId="0" borderId="4" xfId="0" applyBorder="1" applyAlignment="1">
      <alignment horizontal="left" vertical="center" wrapText="1"/>
    </xf>
    <xf numFmtId="38" fontId="5" fillId="0" borderId="1" xfId="1" applyFont="1" applyBorder="1" applyAlignment="1">
      <alignment horizontal="center" vertical="center"/>
    </xf>
    <xf numFmtId="0" fontId="5" fillId="0" borderId="5" xfId="0" applyFont="1" applyBorder="1" applyAlignment="1">
      <alignment vertical="center" wrapText="1"/>
    </xf>
    <xf numFmtId="0" fontId="0" fillId="0" borderId="0" xfId="0" applyAlignment="1">
      <alignment horizontal="center" vertical="center"/>
    </xf>
    <xf numFmtId="38" fontId="5"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Border="1">
      <alignment vertical="center"/>
    </xf>
    <xf numFmtId="38" fontId="5" fillId="0" borderId="4" xfId="0" applyNumberFormat="1" applyFont="1" applyBorder="1" applyAlignment="1">
      <alignment horizontal="center" vertical="center"/>
    </xf>
    <xf numFmtId="0" fontId="0" fillId="0" borderId="1" xfId="0" applyFill="1" applyBorder="1" applyAlignment="1">
      <alignment horizontal="center" vertical="center"/>
    </xf>
    <xf numFmtId="177" fontId="5" fillId="0" borderId="1" xfId="1" applyNumberFormat="1" applyFont="1" applyBorder="1" applyAlignment="1">
      <alignment horizontal="center" vertical="center"/>
    </xf>
    <xf numFmtId="176" fontId="5" fillId="0" borderId="1" xfId="0" applyNumberFormat="1" applyFont="1"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Fill="1" applyBorder="1" applyAlignment="1">
      <alignment horizontal="left" vertical="center"/>
    </xf>
    <xf numFmtId="0" fontId="0" fillId="0" borderId="0" xfId="0" applyBorder="1" applyAlignment="1">
      <alignment horizontal="center" vertical="center"/>
    </xf>
    <xf numFmtId="0" fontId="7" fillId="0" borderId="0" xfId="0" applyFont="1" applyAlignment="1">
      <alignment horizontal="left" vertical="center"/>
    </xf>
    <xf numFmtId="0" fontId="8" fillId="0" borderId="7" xfId="0" applyFont="1" applyBorder="1" applyAlignment="1">
      <alignment horizontal="left"/>
    </xf>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0" borderId="1" xfId="0" applyFont="1" applyFill="1" applyBorder="1" applyAlignment="1">
      <alignment horizontal="center" vertical="center"/>
    </xf>
    <xf numFmtId="0" fontId="0" fillId="4"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5" borderId="1" xfId="0" applyFill="1" applyBorder="1" applyAlignment="1">
      <alignment horizontal="center" vertical="center"/>
    </xf>
    <xf numFmtId="0" fontId="0" fillId="5" borderId="4" xfId="0" applyFill="1" applyBorder="1" applyAlignment="1">
      <alignment vertical="center"/>
    </xf>
    <xf numFmtId="0" fontId="0" fillId="5" borderId="1" xfId="0" applyFill="1" applyBorder="1" applyAlignment="1">
      <alignment vertical="center"/>
    </xf>
    <xf numFmtId="0" fontId="5" fillId="0" borderId="2" xfId="0" applyFont="1" applyBorder="1" applyAlignment="1">
      <alignment horizontal="left" vertical="center"/>
    </xf>
    <xf numFmtId="0" fontId="4" fillId="0" borderId="3"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2" fontId="4"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6" borderId="10"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40" fontId="0" fillId="7" borderId="1" xfId="1" applyNumberFormat="1" applyFont="1" applyFill="1" applyBorder="1" applyAlignment="1">
      <alignment horizontal="center" vertical="center"/>
    </xf>
    <xf numFmtId="177" fontId="0" fillId="7" borderId="1" xfId="1" applyNumberFormat="1" applyFont="1" applyFill="1" applyBorder="1" applyAlignment="1">
      <alignment horizontal="center" vertical="center"/>
    </xf>
    <xf numFmtId="0" fontId="0" fillId="7" borderId="0" xfId="0" applyFill="1">
      <alignment vertical="center"/>
    </xf>
    <xf numFmtId="0" fontId="0" fillId="0" borderId="0" xfId="0" applyAlignment="1" applyProtection="1">
      <alignment horizontal="left" vertical="center"/>
    </xf>
    <xf numFmtId="0" fontId="4"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center" vertical="center"/>
    </xf>
    <xf numFmtId="0" fontId="0" fillId="0" borderId="0" xfId="0" applyProtection="1">
      <alignment vertical="center"/>
    </xf>
    <xf numFmtId="0" fontId="5" fillId="0" borderId="0" xfId="0" applyFont="1" applyProtection="1">
      <alignment vertical="center"/>
    </xf>
    <xf numFmtId="0" fontId="0" fillId="0" borderId="0" xfId="0" applyAlignment="1" applyProtection="1">
      <alignment horizontal="center" vertical="center"/>
    </xf>
    <xf numFmtId="0" fontId="0" fillId="0" borderId="1" xfId="0"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0" fillId="0" borderId="2" xfId="0"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2" xfId="0" applyFont="1" applyBorder="1" applyAlignment="1" applyProtection="1">
      <alignment horizontal="center" vertical="center"/>
    </xf>
    <xf numFmtId="0" fontId="10" fillId="0" borderId="0" xfId="0" applyFont="1" applyProtection="1">
      <alignment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4" xfId="0" applyBorder="1" applyAlignment="1" applyProtection="1">
      <alignment horizontal="left" vertical="center" wrapText="1"/>
    </xf>
    <xf numFmtId="0" fontId="5" fillId="0" borderId="1" xfId="0" applyFont="1" applyBorder="1" applyAlignment="1" applyProtection="1">
      <alignment horizontal="center" vertical="center"/>
    </xf>
    <xf numFmtId="0" fontId="0" fillId="0" borderId="21" xfId="0"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0" fillId="0" borderId="0" xfId="0" applyBorder="1" applyProtection="1">
      <alignment vertical="center"/>
    </xf>
    <xf numFmtId="0" fontId="5" fillId="0" borderId="1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2" fontId="5" fillId="0" borderId="13" xfId="1" applyNumberFormat="1" applyFont="1" applyFill="1" applyBorder="1" applyAlignment="1" applyProtection="1">
      <alignment horizontal="center" vertical="center"/>
    </xf>
    <xf numFmtId="2" fontId="5" fillId="0" borderId="13"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0" fillId="0" borderId="15" xfId="0" applyBorder="1" applyProtection="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0" xfId="0" applyFont="1" applyBorder="1" applyAlignment="1" applyProtection="1">
      <alignment vertical="center"/>
    </xf>
    <xf numFmtId="0" fontId="5" fillId="0" borderId="6" xfId="0" applyFont="1" applyFill="1" applyBorder="1" applyAlignment="1" applyProtection="1">
      <alignment horizontal="center" vertical="center"/>
    </xf>
    <xf numFmtId="0" fontId="5" fillId="8" borderId="1" xfId="0" applyFont="1" applyFill="1" applyBorder="1" applyAlignment="1">
      <alignment horizontal="center" vertical="center"/>
    </xf>
    <xf numFmtId="0" fontId="0" fillId="0" borderId="2" xfId="0" applyBorder="1">
      <alignment vertical="center"/>
    </xf>
    <xf numFmtId="0" fontId="0" fillId="0" borderId="23" xfId="0" applyFill="1" applyBorder="1">
      <alignment vertical="center"/>
    </xf>
    <xf numFmtId="0" fontId="0" fillId="0" borderId="3" xfId="0" applyFill="1" applyBorder="1" applyAlignment="1">
      <alignment horizontal="center" vertical="center"/>
    </xf>
    <xf numFmtId="0" fontId="0" fillId="9" borderId="25" xfId="0" applyFill="1" applyBorder="1" applyAlignment="1">
      <alignment horizontal="center" vertical="center"/>
    </xf>
    <xf numFmtId="38" fontId="0" fillId="9" borderId="25" xfId="0" applyNumberFormat="1" applyFill="1" applyBorder="1" applyAlignment="1">
      <alignment horizontal="center" vertical="center"/>
    </xf>
    <xf numFmtId="38" fontId="0" fillId="9" borderId="26" xfId="0" applyNumberFormat="1" applyFill="1" applyBorder="1" applyAlignment="1">
      <alignment horizontal="center" vertical="center"/>
    </xf>
    <xf numFmtId="177" fontId="0" fillId="9" borderId="25" xfId="0" applyNumberFormat="1" applyFill="1" applyBorder="1" applyAlignment="1">
      <alignment horizontal="center" vertical="center"/>
    </xf>
    <xf numFmtId="177" fontId="0" fillId="9" borderId="27" xfId="0" applyNumberFormat="1" applyFill="1" applyBorder="1" applyAlignment="1">
      <alignment horizontal="center" vertical="center"/>
    </xf>
    <xf numFmtId="178" fontId="0" fillId="0" borderId="0" xfId="0" applyNumberForma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9" borderId="24" xfId="0" applyFill="1" applyBorder="1" applyAlignment="1">
      <alignment horizontal="center" vertical="center" wrapText="1"/>
    </xf>
    <xf numFmtId="0" fontId="0" fillId="0" borderId="28" xfId="0" applyBorder="1">
      <alignment vertical="center"/>
    </xf>
    <xf numFmtId="0" fontId="14" fillId="0" borderId="29" xfId="0"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38" fontId="0" fillId="9" borderId="24" xfId="1" applyFont="1" applyFill="1" applyBorder="1" applyAlignment="1">
      <alignment horizontal="center" vertical="center"/>
    </xf>
    <xf numFmtId="38" fontId="0" fillId="9" borderId="25" xfId="1" applyFont="1" applyFill="1" applyBorder="1" applyAlignment="1">
      <alignment horizontal="center" vertical="center"/>
    </xf>
    <xf numFmtId="38" fontId="0" fillId="9" borderId="27" xfId="1" applyFont="1" applyFill="1" applyBorder="1" applyAlignment="1">
      <alignment horizontal="center" vertical="center"/>
    </xf>
    <xf numFmtId="38" fontId="0" fillId="9" borderId="10" xfId="1"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14" fillId="0" borderId="0" xfId="0" applyFont="1" applyAlignment="1">
      <alignment horizontal="center" vertical="center"/>
    </xf>
    <xf numFmtId="0" fontId="15" fillId="0" borderId="0" xfId="3" applyFont="1">
      <alignment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15" fillId="0" borderId="0" xfId="3" applyFont="1" applyAlignment="1">
      <alignment horizontal="left" vertical="center"/>
    </xf>
    <xf numFmtId="0" fontId="15" fillId="0" borderId="0" xfId="3" applyFont="1" applyAlignment="1">
      <alignment horizontal="right" vertical="center"/>
    </xf>
    <xf numFmtId="0" fontId="15" fillId="0" borderId="0" xfId="3" applyFont="1" applyFill="1">
      <alignment vertical="center"/>
    </xf>
    <xf numFmtId="0" fontId="15" fillId="0" borderId="0" xfId="3" applyFont="1" applyAlignment="1">
      <alignment vertical="center"/>
    </xf>
    <xf numFmtId="0" fontId="16" fillId="0" borderId="0" xfId="3" applyFont="1">
      <alignment vertical="center"/>
    </xf>
    <xf numFmtId="0" fontId="15" fillId="0" borderId="0" xfId="0" applyFont="1">
      <alignment vertical="center"/>
    </xf>
    <xf numFmtId="0" fontId="15" fillId="0" borderId="0" xfId="0" applyFont="1" applyFill="1">
      <alignment vertical="center"/>
    </xf>
    <xf numFmtId="0" fontId="17" fillId="0" borderId="0" xfId="0" applyFont="1" applyFill="1">
      <alignment vertical="center"/>
    </xf>
    <xf numFmtId="0" fontId="15" fillId="0" borderId="0" xfId="0" applyFont="1" applyAlignment="1">
      <alignment vertical="center"/>
    </xf>
    <xf numFmtId="31" fontId="15" fillId="0" borderId="0" xfId="3" applyNumberFormat="1" applyFont="1" applyAlignment="1">
      <alignment horizontal="right" vertical="center"/>
    </xf>
    <xf numFmtId="0" fontId="19" fillId="0" borderId="0" xfId="0" applyFont="1" applyFill="1">
      <alignment vertical="center"/>
    </xf>
    <xf numFmtId="0" fontId="20" fillId="0" borderId="0" xfId="0" applyFont="1" applyFill="1">
      <alignment vertical="center"/>
    </xf>
    <xf numFmtId="0" fontId="16" fillId="0" borderId="0" xfId="0" applyFont="1">
      <alignment vertical="center"/>
    </xf>
    <xf numFmtId="0" fontId="16"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center" wrapText="1"/>
    </xf>
    <xf numFmtId="0" fontId="16" fillId="0" borderId="0" xfId="0" applyFont="1" applyAlignment="1">
      <alignment vertical="center" wrapText="1"/>
    </xf>
    <xf numFmtId="0" fontId="21" fillId="0" borderId="0" xfId="3" applyFont="1" applyFill="1" applyAlignment="1">
      <alignment horizontal="left" vertical="center"/>
    </xf>
    <xf numFmtId="0" fontId="20" fillId="0" borderId="0" xfId="0" applyFont="1" applyFill="1" applyAlignment="1">
      <alignment vertical="center"/>
    </xf>
    <xf numFmtId="0" fontId="15"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15" fillId="0" borderId="0" xfId="0" applyFont="1" applyFill="1" applyAlignment="1">
      <alignment vertical="center" wrapText="1"/>
    </xf>
    <xf numFmtId="31" fontId="15" fillId="0" borderId="0" xfId="3" applyNumberFormat="1" applyFont="1" applyAlignment="1">
      <alignment horizontal="right" vertical="center"/>
    </xf>
    <xf numFmtId="0" fontId="15" fillId="0" borderId="0" xfId="0" applyFont="1" applyAlignment="1">
      <alignment horizontal="right"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0" fillId="0" borderId="1" xfId="0" applyBorder="1" applyAlignment="1" applyProtection="1">
      <alignment horizontal="left" vertical="center" wrapText="1"/>
    </xf>
    <xf numFmtId="0" fontId="5" fillId="0" borderId="1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1" xfId="0" applyBorder="1" applyAlignment="1">
      <alignment horizontal="lef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0" fillId="0" borderId="6"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3" xfId="0" applyFont="1" applyBorder="1" applyAlignment="1">
      <alignment horizontal="center" vertical="center" wrapText="1"/>
    </xf>
  </cellXfs>
  <cellStyles count="4">
    <cellStyle name="桁区切り" xfId="1" builtinId="6"/>
    <cellStyle name="標準" xfId="0" builtinId="0"/>
    <cellStyle name="標準 2" xfId="2"/>
    <cellStyle name="標準 3" xfId="3"/>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FF"/>
      <color rgb="FFFFCC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67694</xdr:colOff>
      <xdr:row>20</xdr:row>
      <xdr:rowOff>125186</xdr:rowOff>
    </xdr:from>
    <xdr:to>
      <xdr:col>11</xdr:col>
      <xdr:colOff>195944</xdr:colOff>
      <xdr:row>37</xdr:row>
      <xdr:rowOff>84645</xdr:rowOff>
    </xdr:to>
    <xdr:pic>
      <xdr:nvPicPr>
        <xdr:cNvPr id="12"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144" y="3563711"/>
          <a:ext cx="5957550" cy="2874109"/>
        </a:xfrm>
        <a:prstGeom prst="rect">
          <a:avLst/>
        </a:prstGeom>
        <a:solidFill>
          <a:schemeClr val="bg1"/>
        </a:solidFill>
        <a:ln>
          <a:noFill/>
        </a:ln>
      </xdr:spPr>
    </xdr:pic>
    <xdr:clientData/>
  </xdr:twoCellAnchor>
  <xdr:twoCellAnchor editAs="oneCell">
    <xdr:from>
      <xdr:col>2</xdr:col>
      <xdr:colOff>20410</xdr:colOff>
      <xdr:row>43</xdr:row>
      <xdr:rowOff>81643</xdr:rowOff>
    </xdr:from>
    <xdr:to>
      <xdr:col>11</xdr:col>
      <xdr:colOff>96610</xdr:colOff>
      <xdr:row>45</xdr:row>
      <xdr:rowOff>92619</xdr:rowOff>
    </xdr:to>
    <xdr:pic>
      <xdr:nvPicPr>
        <xdr:cNvPr id="15" name="図 1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589" y="7409089"/>
          <a:ext cx="5743575" cy="351155"/>
        </a:xfrm>
        <a:prstGeom prst="rect">
          <a:avLst/>
        </a:prstGeom>
        <a:solidFill>
          <a:schemeClr val="bg1"/>
        </a:solidFill>
        <a:ln>
          <a:noFill/>
        </a:ln>
      </xdr:spPr>
    </xdr:pic>
    <xdr:clientData/>
  </xdr:twoCellAnchor>
  <xdr:twoCellAnchor editAs="oneCell">
    <xdr:from>
      <xdr:col>2</xdr:col>
      <xdr:colOff>34018</xdr:colOff>
      <xdr:row>51</xdr:row>
      <xdr:rowOff>95249</xdr:rowOff>
    </xdr:from>
    <xdr:to>
      <xdr:col>11</xdr:col>
      <xdr:colOff>100693</xdr:colOff>
      <xdr:row>52</xdr:row>
      <xdr:rowOff>112485</xdr:rowOff>
    </xdr:to>
    <xdr:pic>
      <xdr:nvPicPr>
        <xdr:cNvPr id="16" name="図 1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4197" y="8783410"/>
          <a:ext cx="5734050" cy="187325"/>
        </a:xfrm>
        <a:prstGeom prst="rect">
          <a:avLst/>
        </a:prstGeom>
        <a:solidFill>
          <a:schemeClr val="bg1"/>
        </a:solidFill>
        <a:ln>
          <a:noFill/>
        </a:ln>
      </xdr:spPr>
    </xdr:pic>
    <xdr:clientData/>
  </xdr:twoCellAnchor>
  <xdr:twoCellAnchor editAs="oneCell">
    <xdr:from>
      <xdr:col>2</xdr:col>
      <xdr:colOff>27213</xdr:colOff>
      <xdr:row>73</xdr:row>
      <xdr:rowOff>20411</xdr:rowOff>
    </xdr:from>
    <xdr:to>
      <xdr:col>11</xdr:col>
      <xdr:colOff>160563</xdr:colOff>
      <xdr:row>77</xdr:row>
      <xdr:rowOff>79829</xdr:rowOff>
    </xdr:to>
    <xdr:pic>
      <xdr:nvPicPr>
        <xdr:cNvPr id="17" name="図 16"/>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7392" y="12450536"/>
          <a:ext cx="5800725" cy="739775"/>
        </a:xfrm>
        <a:prstGeom prst="rect">
          <a:avLst/>
        </a:prstGeom>
        <a:solidFill>
          <a:schemeClr val="bg1"/>
        </a:solidFill>
        <a:ln>
          <a:noFill/>
        </a:ln>
      </xdr:spPr>
    </xdr:pic>
    <xdr:clientData/>
  </xdr:twoCellAnchor>
  <xdr:twoCellAnchor editAs="oneCell">
    <xdr:from>
      <xdr:col>1</xdr:col>
      <xdr:colOff>163287</xdr:colOff>
      <xdr:row>81</xdr:row>
      <xdr:rowOff>74839</xdr:rowOff>
    </xdr:from>
    <xdr:to>
      <xdr:col>11</xdr:col>
      <xdr:colOff>126547</xdr:colOff>
      <xdr:row>82</xdr:row>
      <xdr:rowOff>93979</xdr:rowOff>
    </xdr:to>
    <xdr:pic>
      <xdr:nvPicPr>
        <xdr:cNvPr id="18" name="図 17"/>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3376" y="13865678"/>
          <a:ext cx="5800725" cy="189230"/>
        </a:xfrm>
        <a:prstGeom prst="rect">
          <a:avLst/>
        </a:prstGeom>
        <a:solidFill>
          <a:schemeClr val="bg1"/>
        </a:solidFill>
        <a:ln>
          <a:noFill/>
        </a:ln>
      </xdr:spPr>
    </xdr:pic>
    <xdr:clientData/>
  </xdr:twoCellAnchor>
  <xdr:twoCellAnchor editAs="oneCell">
    <xdr:from>
      <xdr:col>2</xdr:col>
      <xdr:colOff>34018</xdr:colOff>
      <xdr:row>86</xdr:row>
      <xdr:rowOff>68036</xdr:rowOff>
    </xdr:from>
    <xdr:to>
      <xdr:col>11</xdr:col>
      <xdr:colOff>148318</xdr:colOff>
      <xdr:row>88</xdr:row>
      <xdr:rowOff>99333</xdr:rowOff>
    </xdr:to>
    <xdr:pic>
      <xdr:nvPicPr>
        <xdr:cNvPr id="20" name="図 19"/>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4197" y="14709322"/>
          <a:ext cx="5781675" cy="371475"/>
        </a:xfrm>
        <a:prstGeom prst="rect">
          <a:avLst/>
        </a:prstGeom>
        <a:solidFill>
          <a:schemeClr val="bg1"/>
        </a:solidFill>
        <a:ln>
          <a:noFill/>
        </a:ln>
      </xdr:spPr>
    </xdr:pic>
    <xdr:clientData/>
  </xdr:twoCellAnchor>
  <xdr:twoCellAnchor editAs="oneCell">
    <xdr:from>
      <xdr:col>2</xdr:col>
      <xdr:colOff>0</xdr:colOff>
      <xdr:row>94</xdr:row>
      <xdr:rowOff>0</xdr:rowOff>
    </xdr:from>
    <xdr:to>
      <xdr:col>11</xdr:col>
      <xdr:colOff>114300</xdr:colOff>
      <xdr:row>97</xdr:row>
      <xdr:rowOff>44722</xdr:rowOff>
    </xdr:to>
    <xdr:pic>
      <xdr:nvPicPr>
        <xdr:cNvPr id="21" name="図 20"/>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0179" y="15831911"/>
          <a:ext cx="5781675" cy="554990"/>
        </a:xfrm>
        <a:prstGeom prst="rect">
          <a:avLst/>
        </a:prstGeom>
        <a:solidFill>
          <a:schemeClr val="bg1"/>
        </a:solidFill>
        <a:ln>
          <a:noFill/>
        </a:ln>
      </xdr:spPr>
    </xdr:pic>
    <xdr:clientData/>
  </xdr:twoCellAnchor>
  <xdr:twoCellAnchor editAs="oneCell">
    <xdr:from>
      <xdr:col>2</xdr:col>
      <xdr:colOff>0</xdr:colOff>
      <xdr:row>105</xdr:row>
      <xdr:rowOff>95250</xdr:rowOff>
    </xdr:from>
    <xdr:to>
      <xdr:col>11</xdr:col>
      <xdr:colOff>114300</xdr:colOff>
      <xdr:row>108</xdr:row>
      <xdr:rowOff>139973</xdr:rowOff>
    </xdr:to>
    <xdr:pic>
      <xdr:nvPicPr>
        <xdr:cNvPr id="22" name="図 2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2900" y="18107025"/>
          <a:ext cx="5772150" cy="559073"/>
        </a:xfrm>
        <a:prstGeom prst="rect">
          <a:avLst/>
        </a:prstGeom>
        <a:solidFill>
          <a:schemeClr val="bg1"/>
        </a:solidFill>
        <a:ln>
          <a:noFill/>
        </a:ln>
      </xdr:spPr>
    </xdr:pic>
    <xdr:clientData/>
  </xdr:twoCellAnchor>
  <xdr:twoCellAnchor editAs="oneCell">
    <xdr:from>
      <xdr:col>2</xdr:col>
      <xdr:colOff>0</xdr:colOff>
      <xdr:row>122</xdr:row>
      <xdr:rowOff>0</xdr:rowOff>
    </xdr:from>
    <xdr:to>
      <xdr:col>11</xdr:col>
      <xdr:colOff>114300</xdr:colOff>
      <xdr:row>126</xdr:row>
      <xdr:rowOff>57513</xdr:rowOff>
    </xdr:to>
    <xdr:pic>
      <xdr:nvPicPr>
        <xdr:cNvPr id="23" name="図 22"/>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40179" y="19914054"/>
          <a:ext cx="5781675" cy="737870"/>
        </a:xfrm>
        <a:prstGeom prst="rect">
          <a:avLst/>
        </a:prstGeom>
        <a:solidFill>
          <a:schemeClr val="bg1"/>
        </a:solidFill>
        <a:ln>
          <a:noFill/>
        </a:ln>
      </xdr:spPr>
    </xdr:pic>
    <xdr:clientData/>
  </xdr:twoCellAnchor>
  <xdr:twoCellAnchor editAs="oneCell">
    <xdr:from>
      <xdr:col>2</xdr:col>
      <xdr:colOff>27216</xdr:colOff>
      <xdr:row>133</xdr:row>
      <xdr:rowOff>0</xdr:rowOff>
    </xdr:from>
    <xdr:to>
      <xdr:col>10</xdr:col>
      <xdr:colOff>628652</xdr:colOff>
      <xdr:row>156</xdr:row>
      <xdr:rowOff>120832</xdr:rowOff>
    </xdr:to>
    <xdr:pic>
      <xdr:nvPicPr>
        <xdr:cNvPr id="24" name="図 23"/>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67395" y="21785036"/>
          <a:ext cx="5581650" cy="4032885"/>
        </a:xfrm>
        <a:prstGeom prst="rect">
          <a:avLst/>
        </a:prstGeom>
        <a:solidFill>
          <a:schemeClr val="bg1"/>
        </a:solidFill>
        <a:ln>
          <a:noFill/>
        </a:ln>
      </xdr:spPr>
    </xdr:pic>
    <xdr:clientData/>
  </xdr:twoCellAnchor>
  <xdr:twoCellAnchor editAs="oneCell">
    <xdr:from>
      <xdr:col>2</xdr:col>
      <xdr:colOff>13608</xdr:colOff>
      <xdr:row>160</xdr:row>
      <xdr:rowOff>170089</xdr:rowOff>
    </xdr:from>
    <xdr:to>
      <xdr:col>11</xdr:col>
      <xdr:colOff>13608</xdr:colOff>
      <xdr:row>164</xdr:row>
      <xdr:rowOff>101237</xdr:rowOff>
    </xdr:to>
    <xdr:pic>
      <xdr:nvPicPr>
        <xdr:cNvPr id="25" name="図 24"/>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3787" y="26377446"/>
          <a:ext cx="5667375" cy="611505"/>
        </a:xfrm>
        <a:prstGeom prst="rect">
          <a:avLst/>
        </a:prstGeom>
        <a:solidFill>
          <a:schemeClr val="bg1"/>
        </a:solidFill>
        <a:ln>
          <a:noFill/>
        </a:ln>
      </xdr:spPr>
    </xdr:pic>
    <xdr:clientData/>
  </xdr:twoCellAnchor>
  <xdr:twoCellAnchor editAs="oneCell">
    <xdr:from>
      <xdr:col>2</xdr:col>
      <xdr:colOff>0</xdr:colOff>
      <xdr:row>166</xdr:row>
      <xdr:rowOff>0</xdr:rowOff>
    </xdr:from>
    <xdr:to>
      <xdr:col>11</xdr:col>
      <xdr:colOff>0</xdr:colOff>
      <xdr:row>168</xdr:row>
      <xdr:rowOff>79557</xdr:rowOff>
    </xdr:to>
    <xdr:pic>
      <xdr:nvPicPr>
        <xdr:cNvPr id="26" name="図 25"/>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40179" y="27227893"/>
          <a:ext cx="5667375" cy="419735"/>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6"/>
  <sheetViews>
    <sheetView zoomScaleNormal="100" workbookViewId="0">
      <selection activeCell="O8" sqref="O8"/>
    </sheetView>
  </sheetViews>
  <sheetFormatPr defaultRowHeight="13.5" x14ac:dyDescent="0.15"/>
  <cols>
    <col min="1" max="1" width="2.25" style="150" customWidth="1"/>
    <col min="2" max="3" width="2.25" style="144" customWidth="1"/>
    <col min="4" max="11" width="9" style="143"/>
    <col min="12" max="12" width="3.25" style="143" customWidth="1"/>
    <col min="13" max="13" width="9" style="143"/>
  </cols>
  <sheetData>
    <row r="2" spans="2:13" s="142" customFormat="1" ht="14.25" x14ac:dyDescent="0.15">
      <c r="B2" s="155" t="s">
        <v>280</v>
      </c>
      <c r="C2" s="140"/>
      <c r="D2" s="134"/>
      <c r="E2" s="141"/>
      <c r="F2" s="138"/>
      <c r="G2" s="138"/>
      <c r="H2" s="138"/>
      <c r="I2" s="138"/>
      <c r="J2" s="138"/>
      <c r="K2" s="138"/>
      <c r="L2" s="138"/>
      <c r="M2" s="134"/>
    </row>
    <row r="3" spans="2:13" s="142" customFormat="1" x14ac:dyDescent="0.15">
      <c r="B3" s="140"/>
      <c r="C3" s="140"/>
      <c r="D3" s="134"/>
      <c r="E3" s="134"/>
      <c r="F3" s="147"/>
      <c r="G3" s="147"/>
      <c r="H3" s="147"/>
      <c r="I3" s="147"/>
      <c r="J3" s="134"/>
      <c r="K3" s="161">
        <v>42623</v>
      </c>
      <c r="L3" s="162"/>
      <c r="M3" s="134"/>
    </row>
    <row r="4" spans="2:13" s="142" customFormat="1" x14ac:dyDescent="0.15">
      <c r="B4" s="140"/>
      <c r="C4" s="140"/>
      <c r="D4" s="134"/>
      <c r="E4" s="134"/>
      <c r="F4" s="139"/>
      <c r="G4" s="139"/>
      <c r="H4" s="139"/>
      <c r="I4" s="139"/>
      <c r="J4" s="134"/>
      <c r="K4" s="134"/>
      <c r="L4" s="139" t="s">
        <v>236</v>
      </c>
      <c r="M4" s="134"/>
    </row>
    <row r="6" spans="2:13" x14ac:dyDescent="0.15">
      <c r="B6" s="157" t="s">
        <v>294</v>
      </c>
      <c r="C6" s="157"/>
      <c r="D6" s="157"/>
      <c r="E6" s="157"/>
      <c r="F6" s="157"/>
      <c r="G6" s="157"/>
      <c r="H6" s="157"/>
      <c r="I6" s="157"/>
      <c r="J6" s="157"/>
      <c r="K6" s="157"/>
    </row>
    <row r="7" spans="2:13" x14ac:dyDescent="0.15">
      <c r="B7" s="157"/>
      <c r="C7" s="157"/>
      <c r="D7" s="157"/>
      <c r="E7" s="157"/>
      <c r="F7" s="157"/>
      <c r="G7" s="157"/>
      <c r="H7" s="157"/>
      <c r="I7" s="157"/>
      <c r="J7" s="157"/>
      <c r="K7" s="157"/>
    </row>
    <row r="8" spans="2:13" x14ac:dyDescent="0.15">
      <c r="B8" s="157"/>
      <c r="C8" s="157"/>
      <c r="D8" s="157"/>
      <c r="E8" s="157"/>
      <c r="F8" s="157"/>
      <c r="G8" s="157"/>
      <c r="H8" s="157"/>
      <c r="I8" s="157"/>
      <c r="J8" s="157"/>
      <c r="K8" s="157"/>
    </row>
    <row r="10" spans="2:13" x14ac:dyDescent="0.15">
      <c r="B10" s="148" t="s">
        <v>237</v>
      </c>
    </row>
    <row r="11" spans="2:13" x14ac:dyDescent="0.15">
      <c r="B11" s="148" t="s">
        <v>276</v>
      </c>
    </row>
    <row r="12" spans="2:13" x14ac:dyDescent="0.15">
      <c r="B12" s="144" t="s">
        <v>275</v>
      </c>
    </row>
    <row r="13" spans="2:13" x14ac:dyDescent="0.15">
      <c r="C13" s="144" t="s">
        <v>229</v>
      </c>
    </row>
    <row r="14" spans="2:13" x14ac:dyDescent="0.15">
      <c r="C14" s="144" t="s">
        <v>230</v>
      </c>
    </row>
    <row r="15" spans="2:13" x14ac:dyDescent="0.15">
      <c r="C15" s="157" t="s">
        <v>231</v>
      </c>
      <c r="D15" s="159"/>
      <c r="E15" s="159"/>
      <c r="F15" s="159"/>
      <c r="G15" s="159"/>
      <c r="H15" s="159"/>
      <c r="I15" s="159"/>
      <c r="J15" s="159"/>
      <c r="K15" s="159"/>
    </row>
    <row r="16" spans="2:13" x14ac:dyDescent="0.15">
      <c r="C16" s="159"/>
      <c r="D16" s="159"/>
      <c r="E16" s="159"/>
      <c r="F16" s="159"/>
      <c r="G16" s="159"/>
      <c r="H16" s="159"/>
      <c r="I16" s="159"/>
      <c r="J16" s="159"/>
      <c r="K16" s="159"/>
    </row>
    <row r="17" spans="3:11" x14ac:dyDescent="0.15">
      <c r="C17" s="144" t="s">
        <v>232</v>
      </c>
    </row>
    <row r="18" spans="3:11" x14ac:dyDescent="0.15">
      <c r="C18" s="144" t="s">
        <v>233</v>
      </c>
    </row>
    <row r="19" spans="3:11" x14ac:dyDescent="0.15">
      <c r="C19" s="160" t="s">
        <v>263</v>
      </c>
      <c r="D19" s="159"/>
      <c r="E19" s="159"/>
      <c r="F19" s="159"/>
      <c r="G19" s="159"/>
      <c r="H19" s="159"/>
      <c r="I19" s="159"/>
      <c r="J19" s="159"/>
      <c r="K19" s="159"/>
    </row>
    <row r="20" spans="3:11" x14ac:dyDescent="0.15">
      <c r="C20" s="159"/>
      <c r="D20" s="159"/>
      <c r="E20" s="159"/>
      <c r="F20" s="159"/>
      <c r="G20" s="159"/>
      <c r="H20" s="159"/>
      <c r="I20" s="159"/>
      <c r="J20" s="159"/>
      <c r="K20" s="159"/>
    </row>
    <row r="40" spans="2:11" x14ac:dyDescent="0.15">
      <c r="B40" s="144" t="s">
        <v>270</v>
      </c>
    </row>
    <row r="41" spans="2:11" x14ac:dyDescent="0.15">
      <c r="C41" s="144" t="s">
        <v>234</v>
      </c>
    </row>
    <row r="42" spans="2:11" x14ac:dyDescent="0.15">
      <c r="C42" s="149" t="s">
        <v>264</v>
      </c>
    </row>
    <row r="43" spans="2:11" x14ac:dyDescent="0.15">
      <c r="C43" s="144" t="s">
        <v>238</v>
      </c>
    </row>
    <row r="47" spans="2:11" x14ac:dyDescent="0.15">
      <c r="B47" s="144" t="s">
        <v>269</v>
      </c>
    </row>
    <row r="48" spans="2:11" x14ac:dyDescent="0.15">
      <c r="C48" s="160" t="s">
        <v>239</v>
      </c>
      <c r="D48" s="159"/>
      <c r="E48" s="159"/>
      <c r="F48" s="159"/>
      <c r="G48" s="159"/>
      <c r="H48" s="159"/>
      <c r="I48" s="159"/>
      <c r="J48" s="159"/>
      <c r="K48" s="159"/>
    </row>
    <row r="49" spans="2:11" x14ac:dyDescent="0.15">
      <c r="C49" s="159"/>
      <c r="D49" s="159"/>
      <c r="E49" s="159"/>
      <c r="F49" s="159"/>
      <c r="G49" s="159"/>
      <c r="H49" s="159"/>
      <c r="I49" s="159"/>
      <c r="J49" s="159"/>
      <c r="K49" s="159"/>
    </row>
    <row r="50" spans="2:11" x14ac:dyDescent="0.15">
      <c r="C50" s="144" t="s">
        <v>240</v>
      </c>
    </row>
    <row r="51" spans="2:11" x14ac:dyDescent="0.15">
      <c r="C51" s="149" t="s">
        <v>241</v>
      </c>
    </row>
    <row r="54" spans="2:11" x14ac:dyDescent="0.15">
      <c r="B54" s="144" t="s">
        <v>268</v>
      </c>
    </row>
    <row r="55" spans="2:11" x14ac:dyDescent="0.15">
      <c r="C55" s="144" t="s">
        <v>283</v>
      </c>
    </row>
    <row r="56" spans="2:11" x14ac:dyDescent="0.15">
      <c r="D56" s="157" t="s">
        <v>242</v>
      </c>
      <c r="E56" s="159"/>
      <c r="F56" s="159"/>
      <c r="G56" s="159"/>
      <c r="H56" s="159"/>
      <c r="I56" s="159"/>
      <c r="J56" s="159"/>
      <c r="K56" s="159"/>
    </row>
    <row r="57" spans="2:11" x14ac:dyDescent="0.15">
      <c r="C57" s="151"/>
      <c r="D57" s="159"/>
      <c r="E57" s="159"/>
      <c r="F57" s="159"/>
      <c r="G57" s="159"/>
      <c r="H57" s="159"/>
      <c r="I57" s="159"/>
      <c r="J57" s="159"/>
      <c r="K57" s="159"/>
    </row>
    <row r="58" spans="2:11" x14ac:dyDescent="0.15">
      <c r="C58" s="149" t="s">
        <v>243</v>
      </c>
    </row>
    <row r="59" spans="2:11" x14ac:dyDescent="0.15">
      <c r="C59" s="144" t="s">
        <v>284</v>
      </c>
    </row>
    <row r="60" spans="2:11" x14ac:dyDescent="0.15">
      <c r="D60" s="157" t="s">
        <v>293</v>
      </c>
      <c r="E60" s="159"/>
      <c r="F60" s="159"/>
      <c r="G60" s="159"/>
      <c r="H60" s="159"/>
      <c r="I60" s="159"/>
      <c r="J60" s="159"/>
      <c r="K60" s="159"/>
    </row>
    <row r="61" spans="2:11" x14ac:dyDescent="0.15">
      <c r="C61" s="151"/>
      <c r="D61" s="159"/>
      <c r="E61" s="159"/>
      <c r="F61" s="159"/>
      <c r="G61" s="159"/>
      <c r="H61" s="159"/>
      <c r="I61" s="159"/>
      <c r="J61" s="159"/>
      <c r="K61" s="159"/>
    </row>
    <row r="62" spans="2:11" x14ac:dyDescent="0.15">
      <c r="C62" s="149" t="s">
        <v>244</v>
      </c>
    </row>
    <row r="63" spans="2:11" x14ac:dyDescent="0.15">
      <c r="D63" s="143" t="s">
        <v>281</v>
      </c>
    </row>
    <row r="64" spans="2:11" x14ac:dyDescent="0.15">
      <c r="D64" s="157" t="s">
        <v>282</v>
      </c>
      <c r="E64" s="159"/>
      <c r="F64" s="159"/>
      <c r="G64" s="159"/>
      <c r="H64" s="159"/>
      <c r="I64" s="159"/>
      <c r="J64" s="159"/>
      <c r="K64" s="159"/>
    </row>
    <row r="65" spans="2:11" x14ac:dyDescent="0.15">
      <c r="C65" s="151"/>
      <c r="D65" s="159"/>
      <c r="E65" s="159"/>
      <c r="F65" s="159"/>
      <c r="G65" s="159"/>
      <c r="H65" s="159"/>
      <c r="I65" s="159"/>
      <c r="J65" s="159"/>
      <c r="K65" s="159"/>
    </row>
    <row r="66" spans="2:11" x14ac:dyDescent="0.15">
      <c r="C66" s="144" t="s">
        <v>285</v>
      </c>
    </row>
    <row r="67" spans="2:11" x14ac:dyDescent="0.15">
      <c r="D67" s="157" t="s">
        <v>245</v>
      </c>
      <c r="E67" s="159"/>
      <c r="F67" s="159"/>
      <c r="G67" s="159"/>
      <c r="H67" s="159"/>
      <c r="I67" s="159"/>
      <c r="J67" s="159"/>
      <c r="K67" s="159"/>
    </row>
    <row r="68" spans="2:11" x14ac:dyDescent="0.15">
      <c r="C68" s="151"/>
      <c r="D68" s="159"/>
      <c r="E68" s="159"/>
      <c r="F68" s="159"/>
      <c r="G68" s="159"/>
      <c r="H68" s="159"/>
      <c r="I68" s="159"/>
      <c r="J68" s="159"/>
      <c r="K68" s="159"/>
    </row>
    <row r="69" spans="2:11" x14ac:dyDescent="0.15">
      <c r="C69" s="149" t="s">
        <v>246</v>
      </c>
    </row>
    <row r="70" spans="2:11" x14ac:dyDescent="0.15">
      <c r="C70" s="144" t="s">
        <v>286</v>
      </c>
    </row>
    <row r="71" spans="2:11" x14ac:dyDescent="0.15">
      <c r="D71" s="157" t="s">
        <v>247</v>
      </c>
      <c r="E71" s="159"/>
      <c r="F71" s="159"/>
      <c r="G71" s="159"/>
      <c r="H71" s="159"/>
      <c r="I71" s="159"/>
      <c r="J71" s="159"/>
      <c r="K71" s="159"/>
    </row>
    <row r="72" spans="2:11" x14ac:dyDescent="0.15">
      <c r="C72" s="151"/>
      <c r="D72" s="159"/>
      <c r="E72" s="159"/>
      <c r="F72" s="159"/>
      <c r="G72" s="159"/>
      <c r="H72" s="159"/>
      <c r="I72" s="159"/>
      <c r="J72" s="159"/>
      <c r="K72" s="159"/>
    </row>
    <row r="73" spans="2:11" x14ac:dyDescent="0.15">
      <c r="C73" s="149" t="s">
        <v>248</v>
      </c>
    </row>
    <row r="79" spans="2:11" x14ac:dyDescent="0.15">
      <c r="B79" s="144" t="s">
        <v>267</v>
      </c>
    </row>
    <row r="80" spans="2:11" x14ac:dyDescent="0.15">
      <c r="C80" s="157" t="s">
        <v>277</v>
      </c>
      <c r="D80" s="157"/>
      <c r="E80" s="157"/>
      <c r="F80" s="157"/>
      <c r="G80" s="157"/>
      <c r="H80" s="157"/>
      <c r="I80" s="157"/>
      <c r="J80" s="157"/>
      <c r="K80" s="157"/>
    </row>
    <row r="81" spans="2:11" x14ac:dyDescent="0.15">
      <c r="C81" s="157"/>
      <c r="D81" s="157"/>
      <c r="E81" s="157"/>
      <c r="F81" s="157"/>
      <c r="G81" s="157"/>
      <c r="H81" s="157"/>
      <c r="I81" s="157"/>
      <c r="J81" s="157"/>
      <c r="K81" s="157"/>
    </row>
    <row r="84" spans="2:11" x14ac:dyDescent="0.15">
      <c r="B84" s="144" t="s">
        <v>265</v>
      </c>
    </row>
    <row r="85" spans="2:11" x14ac:dyDescent="0.15">
      <c r="C85" s="157" t="s">
        <v>278</v>
      </c>
      <c r="D85" s="159"/>
      <c r="E85" s="159"/>
      <c r="F85" s="159"/>
      <c r="G85" s="159"/>
      <c r="H85" s="159"/>
      <c r="I85" s="159"/>
      <c r="J85" s="159"/>
      <c r="K85" s="159"/>
    </row>
    <row r="86" spans="2:11" x14ac:dyDescent="0.15">
      <c r="C86" s="159"/>
      <c r="D86" s="159"/>
      <c r="E86" s="159"/>
      <c r="F86" s="159"/>
      <c r="G86" s="159"/>
      <c r="H86" s="159"/>
      <c r="I86" s="159"/>
      <c r="J86" s="159"/>
      <c r="K86" s="159"/>
    </row>
    <row r="90" spans="2:11" x14ac:dyDescent="0.15">
      <c r="B90" s="144" t="s">
        <v>266</v>
      </c>
    </row>
    <row r="91" spans="2:11" x14ac:dyDescent="0.15">
      <c r="C91" s="157" t="s">
        <v>279</v>
      </c>
      <c r="D91" s="159"/>
      <c r="E91" s="159"/>
      <c r="F91" s="159"/>
      <c r="G91" s="159"/>
      <c r="H91" s="159"/>
      <c r="I91" s="159"/>
      <c r="J91" s="159"/>
      <c r="K91" s="159"/>
    </row>
    <row r="92" spans="2:11" x14ac:dyDescent="0.15">
      <c r="C92" s="157"/>
      <c r="D92" s="159"/>
      <c r="E92" s="159"/>
      <c r="F92" s="159"/>
      <c r="G92" s="159"/>
      <c r="H92" s="159"/>
      <c r="I92" s="159"/>
      <c r="J92" s="159"/>
      <c r="K92" s="159"/>
    </row>
    <row r="93" spans="2:11" x14ac:dyDescent="0.15">
      <c r="B93" s="146"/>
      <c r="C93" s="159"/>
      <c r="D93" s="159"/>
      <c r="E93" s="159"/>
      <c r="F93" s="159"/>
      <c r="G93" s="159"/>
      <c r="H93" s="159"/>
      <c r="I93" s="159"/>
      <c r="J93" s="159"/>
      <c r="K93" s="159"/>
    </row>
    <row r="94" spans="2:11" x14ac:dyDescent="0.15">
      <c r="C94" s="149" t="s">
        <v>249</v>
      </c>
    </row>
    <row r="95" spans="2:11" x14ac:dyDescent="0.15">
      <c r="C95" s="145"/>
    </row>
    <row r="96" spans="2:11" x14ac:dyDescent="0.15">
      <c r="C96" s="145"/>
    </row>
    <row r="97" spans="2:11" x14ac:dyDescent="0.15">
      <c r="C97" s="145"/>
    </row>
    <row r="98" spans="2:11" x14ac:dyDescent="0.15">
      <c r="C98" s="145"/>
    </row>
    <row r="99" spans="2:11" x14ac:dyDescent="0.15">
      <c r="C99" s="160" t="s">
        <v>288</v>
      </c>
      <c r="D99" s="159"/>
      <c r="E99" s="159"/>
      <c r="F99" s="159"/>
      <c r="G99" s="159"/>
      <c r="H99" s="159"/>
      <c r="I99" s="159"/>
      <c r="J99" s="159"/>
      <c r="K99" s="159"/>
    </row>
    <row r="100" spans="2:11" x14ac:dyDescent="0.15">
      <c r="C100" s="159"/>
      <c r="D100" s="159"/>
      <c r="E100" s="159"/>
      <c r="F100" s="159"/>
      <c r="G100" s="159"/>
      <c r="H100" s="159"/>
      <c r="I100" s="159"/>
      <c r="J100" s="159"/>
      <c r="K100" s="159"/>
    </row>
    <row r="101" spans="2:11" x14ac:dyDescent="0.15">
      <c r="B101" s="144" t="s">
        <v>271</v>
      </c>
    </row>
    <row r="102" spans="2:11" x14ac:dyDescent="0.15">
      <c r="C102" s="157" t="s">
        <v>289</v>
      </c>
      <c r="D102" s="159"/>
      <c r="E102" s="159"/>
      <c r="F102" s="159"/>
      <c r="G102" s="159"/>
      <c r="H102" s="159"/>
      <c r="I102" s="159"/>
      <c r="J102" s="159"/>
      <c r="K102" s="159"/>
    </row>
    <row r="103" spans="2:11" x14ac:dyDescent="0.15">
      <c r="B103" s="146"/>
      <c r="C103" s="157" t="s">
        <v>290</v>
      </c>
      <c r="D103" s="159"/>
      <c r="E103" s="159"/>
      <c r="F103" s="159"/>
      <c r="G103" s="159"/>
      <c r="H103" s="159"/>
      <c r="I103" s="159"/>
      <c r="J103" s="159"/>
      <c r="K103" s="159"/>
    </row>
    <row r="104" spans="2:11" x14ac:dyDescent="0.15">
      <c r="B104" s="146"/>
      <c r="C104" s="159"/>
      <c r="D104" s="159"/>
      <c r="E104" s="159"/>
      <c r="F104" s="159"/>
      <c r="G104" s="159"/>
      <c r="H104" s="159"/>
      <c r="I104" s="159"/>
      <c r="J104" s="159"/>
      <c r="K104" s="159"/>
    </row>
    <row r="105" spans="2:11" x14ac:dyDescent="0.15">
      <c r="C105" s="145" t="s">
        <v>250</v>
      </c>
    </row>
    <row r="110" spans="2:11" x14ac:dyDescent="0.15">
      <c r="D110" s="152"/>
      <c r="E110" s="152"/>
      <c r="F110" s="152"/>
      <c r="G110" s="152"/>
      <c r="H110" s="152"/>
      <c r="I110" s="152"/>
      <c r="J110" s="152"/>
      <c r="K110" s="152"/>
    </row>
    <row r="111" spans="2:11" x14ac:dyDescent="0.15">
      <c r="C111" s="157" t="s">
        <v>273</v>
      </c>
      <c r="D111" s="158"/>
      <c r="E111" s="158"/>
      <c r="F111" s="158"/>
      <c r="G111" s="158"/>
      <c r="H111" s="158"/>
      <c r="I111" s="158"/>
      <c r="J111" s="158"/>
      <c r="K111" s="158"/>
    </row>
    <row r="112" spans="2:11" x14ac:dyDescent="0.15">
      <c r="B112" s="146"/>
      <c r="C112" s="158"/>
      <c r="D112" s="158"/>
      <c r="E112" s="158"/>
      <c r="F112" s="158"/>
      <c r="G112" s="158"/>
      <c r="H112" s="158"/>
      <c r="I112" s="158"/>
      <c r="J112" s="158"/>
      <c r="K112" s="158"/>
    </row>
    <row r="113" spans="3:11" x14ac:dyDescent="0.15">
      <c r="C113" s="144" t="s">
        <v>287</v>
      </c>
    </row>
    <row r="114" spans="3:11" x14ac:dyDescent="0.15">
      <c r="D114" s="157" t="s">
        <v>292</v>
      </c>
      <c r="E114" s="159"/>
      <c r="F114" s="159"/>
      <c r="G114" s="159"/>
      <c r="H114" s="159"/>
      <c r="I114" s="159"/>
      <c r="J114" s="159"/>
      <c r="K114" s="159"/>
    </row>
    <row r="115" spans="3:11" x14ac:dyDescent="0.15">
      <c r="C115" s="151"/>
      <c r="D115" s="159"/>
      <c r="E115" s="159"/>
      <c r="F115" s="159"/>
      <c r="G115" s="159"/>
      <c r="H115" s="159"/>
      <c r="I115" s="159"/>
      <c r="J115" s="159"/>
      <c r="K115" s="159"/>
    </row>
    <row r="116" spans="3:11" x14ac:dyDescent="0.15">
      <c r="C116" s="151"/>
      <c r="D116" s="157" t="s">
        <v>291</v>
      </c>
      <c r="E116" s="159"/>
      <c r="F116" s="159"/>
      <c r="G116" s="159"/>
      <c r="H116" s="159"/>
      <c r="I116" s="159"/>
      <c r="J116" s="159"/>
      <c r="K116" s="159"/>
    </row>
    <row r="117" spans="3:11" x14ac:dyDescent="0.15">
      <c r="C117" s="151"/>
      <c r="D117" s="159"/>
      <c r="E117" s="159"/>
      <c r="F117" s="159"/>
      <c r="G117" s="159"/>
      <c r="H117" s="159"/>
      <c r="I117" s="159"/>
      <c r="J117" s="159"/>
      <c r="K117" s="159"/>
    </row>
    <row r="118" spans="3:11" x14ac:dyDescent="0.15">
      <c r="C118" s="149" t="s">
        <v>251</v>
      </c>
    </row>
    <row r="119" spans="3:11" x14ac:dyDescent="0.15">
      <c r="C119" s="149" t="s">
        <v>252</v>
      </c>
    </row>
    <row r="120" spans="3:11" x14ac:dyDescent="0.15">
      <c r="C120" s="149" t="s">
        <v>253</v>
      </c>
    </row>
    <row r="121" spans="3:11" x14ac:dyDescent="0.15">
      <c r="C121" s="149" t="s">
        <v>254</v>
      </c>
    </row>
    <row r="122" spans="3:11" x14ac:dyDescent="0.15">
      <c r="C122" s="149"/>
    </row>
    <row r="129" spans="2:11" x14ac:dyDescent="0.15">
      <c r="B129" s="148" t="s">
        <v>255</v>
      </c>
    </row>
    <row r="130" spans="2:11" x14ac:dyDescent="0.15">
      <c r="C130" s="144" t="s">
        <v>272</v>
      </c>
    </row>
    <row r="131" spans="2:11" x14ac:dyDescent="0.15">
      <c r="C131" s="157" t="s">
        <v>274</v>
      </c>
      <c r="D131" s="159"/>
      <c r="E131" s="159"/>
      <c r="F131" s="159"/>
      <c r="G131" s="159"/>
      <c r="H131" s="159"/>
      <c r="I131" s="159"/>
      <c r="J131" s="159"/>
      <c r="K131" s="159"/>
    </row>
    <row r="132" spans="2:11" x14ac:dyDescent="0.15">
      <c r="C132" s="159"/>
      <c r="D132" s="159"/>
      <c r="E132" s="159"/>
      <c r="F132" s="159"/>
      <c r="G132" s="159"/>
      <c r="H132" s="159"/>
      <c r="I132" s="159"/>
      <c r="J132" s="159"/>
      <c r="K132" s="159"/>
    </row>
    <row r="133" spans="2:11" x14ac:dyDescent="0.15">
      <c r="C133" s="159"/>
      <c r="D133" s="159"/>
      <c r="E133" s="159"/>
      <c r="F133" s="159"/>
      <c r="G133" s="159"/>
      <c r="H133" s="159"/>
      <c r="I133" s="159"/>
      <c r="J133" s="159"/>
      <c r="K133" s="159"/>
    </row>
    <row r="159" spans="3:11" x14ac:dyDescent="0.15">
      <c r="C159" s="157" t="s">
        <v>295</v>
      </c>
      <c r="D159" s="159"/>
      <c r="E159" s="159"/>
      <c r="F159" s="159"/>
      <c r="G159" s="159"/>
      <c r="H159" s="159"/>
      <c r="I159" s="159"/>
      <c r="J159" s="159"/>
      <c r="K159" s="159"/>
    </row>
    <row r="160" spans="3:11" x14ac:dyDescent="0.15">
      <c r="C160" s="159"/>
      <c r="D160" s="159"/>
      <c r="E160" s="159"/>
      <c r="F160" s="159"/>
      <c r="G160" s="159"/>
      <c r="H160" s="159"/>
      <c r="I160" s="159"/>
      <c r="J160" s="159"/>
      <c r="K160" s="159"/>
    </row>
    <row r="161" spans="2:11" x14ac:dyDescent="0.15">
      <c r="C161" s="156" t="s">
        <v>256</v>
      </c>
      <c r="D161" s="152"/>
      <c r="E161" s="152"/>
      <c r="F161" s="152"/>
      <c r="G161" s="152"/>
      <c r="H161" s="152"/>
      <c r="I161" s="152"/>
      <c r="J161" s="152"/>
      <c r="K161" s="152"/>
    </row>
    <row r="162" spans="2:11" x14ac:dyDescent="0.15">
      <c r="C162" s="153"/>
      <c r="D162" s="154"/>
      <c r="E162" s="154"/>
      <c r="F162" s="154"/>
      <c r="G162" s="154"/>
      <c r="H162" s="154"/>
      <c r="I162" s="154"/>
      <c r="J162" s="154"/>
      <c r="K162" s="154"/>
    </row>
    <row r="163" spans="2:11" x14ac:dyDescent="0.15">
      <c r="C163" s="153"/>
      <c r="D163" s="154"/>
      <c r="E163" s="154"/>
      <c r="F163" s="154"/>
      <c r="G163" s="154"/>
      <c r="H163" s="154"/>
      <c r="I163" s="154"/>
      <c r="J163" s="154"/>
      <c r="K163" s="154"/>
    </row>
    <row r="164" spans="2:11" x14ac:dyDescent="0.15">
      <c r="C164" s="153"/>
      <c r="D164" s="154"/>
      <c r="E164" s="154"/>
      <c r="F164" s="154"/>
      <c r="G164" s="154"/>
      <c r="H164" s="154"/>
      <c r="I164" s="154"/>
      <c r="J164" s="154"/>
      <c r="K164" s="154"/>
    </row>
    <row r="165" spans="2:11" x14ac:dyDescent="0.15">
      <c r="C165" s="153"/>
      <c r="D165" s="154"/>
      <c r="E165" s="154"/>
      <c r="F165" s="154"/>
      <c r="G165" s="154"/>
      <c r="H165" s="154"/>
      <c r="I165" s="154"/>
      <c r="J165" s="154"/>
      <c r="K165" s="154"/>
    </row>
    <row r="171" spans="2:11" x14ac:dyDescent="0.15">
      <c r="B171" s="144" t="s">
        <v>257</v>
      </c>
    </row>
    <row r="172" spans="2:11" x14ac:dyDescent="0.15">
      <c r="C172" s="144" t="s">
        <v>258</v>
      </c>
    </row>
    <row r="173" spans="2:11" x14ac:dyDescent="0.15">
      <c r="C173" s="144" t="s">
        <v>259</v>
      </c>
    </row>
    <row r="174" spans="2:11" x14ac:dyDescent="0.15">
      <c r="C174" s="144" t="s">
        <v>260</v>
      </c>
    </row>
    <row r="175" spans="2:11" x14ac:dyDescent="0.15">
      <c r="C175" s="144" t="s">
        <v>261</v>
      </c>
    </row>
    <row r="176" spans="2:11" x14ac:dyDescent="0.15">
      <c r="C176" s="144" t="s">
        <v>262</v>
      </c>
    </row>
  </sheetData>
  <sheetProtection password="E099" sheet="1" objects="1" scenarios="1"/>
  <mergeCells count="21">
    <mergeCell ref="C159:K160"/>
    <mergeCell ref="C99:K100"/>
    <mergeCell ref="C91:K93"/>
    <mergeCell ref="K3:L3"/>
    <mergeCell ref="B6:K8"/>
    <mergeCell ref="C15:K16"/>
    <mergeCell ref="C48:K49"/>
    <mergeCell ref="D56:K57"/>
    <mergeCell ref="D60:K61"/>
    <mergeCell ref="D64:K65"/>
    <mergeCell ref="D67:K68"/>
    <mergeCell ref="D71:K72"/>
    <mergeCell ref="C80:K81"/>
    <mergeCell ref="C85:K86"/>
    <mergeCell ref="C19:K20"/>
    <mergeCell ref="C102:K102"/>
    <mergeCell ref="C111:K112"/>
    <mergeCell ref="C103:K104"/>
    <mergeCell ref="D114:K115"/>
    <mergeCell ref="C131:K133"/>
    <mergeCell ref="D116:K117"/>
  </mergeCells>
  <phoneticPr fontId="3"/>
  <pageMargins left="0.7" right="0.7" top="0.75" bottom="0.75" header="0.3" footer="0.3"/>
  <pageSetup paperSize="9" orientation="portrait" horizontalDpi="4294967293" verticalDpi="0" r:id="rId1"/>
  <headerFooter>
    <oddFooter>&amp;C&amp;P/&amp;P</oddFooter>
  </headerFooter>
  <rowBreaks count="1" manualBreakCount="1">
    <brk id="1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158</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3.37</v>
      </c>
    </row>
    <row r="11" spans="1:3" ht="14.25" thickBot="1" x14ac:dyDescent="0.2">
      <c r="A11" s="125">
        <v>0</v>
      </c>
      <c r="B11" s="132">
        <v>10</v>
      </c>
      <c r="C11" s="132">
        <v>3.58</v>
      </c>
    </row>
    <row r="12" spans="1:3" ht="14.25" thickBot="1" x14ac:dyDescent="0.2">
      <c r="A12" s="125">
        <v>0</v>
      </c>
      <c r="B12" s="132">
        <v>20</v>
      </c>
      <c r="C12" s="132">
        <v>3.73</v>
      </c>
    </row>
    <row r="13" spans="1:3" ht="14.25" thickBot="1" x14ac:dyDescent="0.2">
      <c r="A13" s="125">
        <v>0</v>
      </c>
      <c r="B13" s="132">
        <v>30</v>
      </c>
      <c r="C13" s="132">
        <v>3.81</v>
      </c>
    </row>
    <row r="14" spans="1:3" ht="14.25" thickBot="1" x14ac:dyDescent="0.2">
      <c r="A14" s="125">
        <v>0</v>
      </c>
      <c r="B14" s="132">
        <v>40</v>
      </c>
      <c r="C14" s="132">
        <v>3.81</v>
      </c>
    </row>
    <row r="15" spans="1:3" ht="14.25" thickBot="1" x14ac:dyDescent="0.2">
      <c r="A15" s="125">
        <v>0</v>
      </c>
      <c r="B15" s="132">
        <v>50</v>
      </c>
      <c r="C15" s="132">
        <v>3.73</v>
      </c>
    </row>
    <row r="16" spans="1:3" ht="14.25" thickBot="1" x14ac:dyDescent="0.2">
      <c r="A16" s="125">
        <v>0</v>
      </c>
      <c r="B16" s="132">
        <v>60</v>
      </c>
      <c r="C16" s="132">
        <v>3.58</v>
      </c>
    </row>
    <row r="17" spans="1:3" ht="14.25" thickBot="1" x14ac:dyDescent="0.2">
      <c r="A17" s="131">
        <v>15</v>
      </c>
      <c r="B17" s="132">
        <v>0</v>
      </c>
      <c r="C17" s="132">
        <v>3.37</v>
      </c>
    </row>
    <row r="18" spans="1:3" ht="14.25" thickBot="1" x14ac:dyDescent="0.2">
      <c r="A18" s="125">
        <v>15</v>
      </c>
      <c r="B18" s="132">
        <v>10</v>
      </c>
      <c r="C18" s="132">
        <v>3.57</v>
      </c>
    </row>
    <row r="19" spans="1:3" ht="14.25" thickBot="1" x14ac:dyDescent="0.2">
      <c r="A19" s="125">
        <v>15</v>
      </c>
      <c r="B19" s="132">
        <v>20</v>
      </c>
      <c r="C19" s="132">
        <v>3.72</v>
      </c>
    </row>
    <row r="20" spans="1:3" ht="14.25" thickBot="1" x14ac:dyDescent="0.2">
      <c r="A20" s="125">
        <v>15</v>
      </c>
      <c r="B20" s="132">
        <v>30</v>
      </c>
      <c r="C20" s="132">
        <v>3.79</v>
      </c>
    </row>
    <row r="21" spans="1:3" ht="14.25" thickBot="1" x14ac:dyDescent="0.2">
      <c r="A21" s="125">
        <v>15</v>
      </c>
      <c r="B21" s="132">
        <v>40</v>
      </c>
      <c r="C21" s="132">
        <v>3.79</v>
      </c>
    </row>
    <row r="22" spans="1:3" ht="14.25" thickBot="1" x14ac:dyDescent="0.2">
      <c r="A22" s="125">
        <v>15</v>
      </c>
      <c r="B22" s="132">
        <v>50</v>
      </c>
      <c r="C22" s="132">
        <v>3.71</v>
      </c>
    </row>
    <row r="23" spans="1:3" ht="14.25" thickBot="1" x14ac:dyDescent="0.2">
      <c r="A23" s="130">
        <v>15</v>
      </c>
      <c r="B23" s="132">
        <v>60</v>
      </c>
      <c r="C23" s="132">
        <v>3.56</v>
      </c>
    </row>
    <row r="24" spans="1:3" ht="14.25" thickBot="1" x14ac:dyDescent="0.2">
      <c r="A24" s="125">
        <v>30</v>
      </c>
      <c r="B24" s="132">
        <v>0</v>
      </c>
      <c r="C24" s="132">
        <v>3.37</v>
      </c>
    </row>
    <row r="25" spans="1:3" ht="14.25" thickBot="1" x14ac:dyDescent="0.2">
      <c r="A25" s="125">
        <v>30</v>
      </c>
      <c r="B25" s="132">
        <v>10</v>
      </c>
      <c r="C25" s="132">
        <v>3.55</v>
      </c>
    </row>
    <row r="26" spans="1:3" ht="14.25" thickBot="1" x14ac:dyDescent="0.2">
      <c r="A26" s="125">
        <v>30</v>
      </c>
      <c r="B26" s="132">
        <v>20</v>
      </c>
      <c r="C26" s="132">
        <v>3.68</v>
      </c>
    </row>
    <row r="27" spans="1:3" ht="14.25" thickBot="1" x14ac:dyDescent="0.2">
      <c r="A27" s="125">
        <v>30</v>
      </c>
      <c r="B27" s="132">
        <v>30</v>
      </c>
      <c r="C27" s="132">
        <v>3.73</v>
      </c>
    </row>
    <row r="28" spans="1:3" ht="14.25" thickBot="1" x14ac:dyDescent="0.2">
      <c r="A28" s="125">
        <v>30</v>
      </c>
      <c r="B28" s="132">
        <v>40</v>
      </c>
      <c r="C28" s="132">
        <v>3.72</v>
      </c>
    </row>
    <row r="29" spans="1:3" ht="14.25" thickBot="1" x14ac:dyDescent="0.2">
      <c r="A29" s="125">
        <v>30</v>
      </c>
      <c r="B29" s="132">
        <v>50</v>
      </c>
      <c r="C29" s="132">
        <v>3.64</v>
      </c>
    </row>
    <row r="30" spans="1:3" ht="14.25" thickBot="1" x14ac:dyDescent="0.2">
      <c r="A30" s="130">
        <v>30</v>
      </c>
      <c r="B30" s="132">
        <v>60</v>
      </c>
      <c r="C30" s="132">
        <v>3.48</v>
      </c>
    </row>
    <row r="31" spans="1:3" ht="14.25" thickBot="1" x14ac:dyDescent="0.2">
      <c r="A31" s="125">
        <v>45</v>
      </c>
      <c r="B31" s="132">
        <v>0</v>
      </c>
      <c r="C31" s="132">
        <v>3.37</v>
      </c>
    </row>
    <row r="32" spans="1:3" ht="14.25" thickBot="1" x14ac:dyDescent="0.2">
      <c r="A32" s="125">
        <v>45</v>
      </c>
      <c r="B32" s="132">
        <v>10</v>
      </c>
      <c r="C32" s="132">
        <v>3.51</v>
      </c>
    </row>
    <row r="33" spans="1:3" ht="14.25" thickBot="1" x14ac:dyDescent="0.2">
      <c r="A33" s="125">
        <v>45</v>
      </c>
      <c r="B33" s="132">
        <v>20</v>
      </c>
      <c r="C33" s="132">
        <v>3.61</v>
      </c>
    </row>
    <row r="34" spans="1:3" ht="14.25" thickBot="1" x14ac:dyDescent="0.2">
      <c r="A34" s="125">
        <v>45</v>
      </c>
      <c r="B34" s="132">
        <v>30</v>
      </c>
      <c r="C34" s="132">
        <v>3.64</v>
      </c>
    </row>
    <row r="35" spans="1:3" ht="14.25" thickBot="1" x14ac:dyDescent="0.2">
      <c r="A35" s="125">
        <v>45</v>
      </c>
      <c r="B35" s="132">
        <v>40</v>
      </c>
      <c r="C35" s="132">
        <v>3.61</v>
      </c>
    </row>
    <row r="36" spans="1:3" ht="14.25" thickBot="1" x14ac:dyDescent="0.2">
      <c r="A36" s="125">
        <v>45</v>
      </c>
      <c r="B36" s="132">
        <v>50</v>
      </c>
      <c r="C36" s="132">
        <v>3.51</v>
      </c>
    </row>
    <row r="37" spans="1:3" ht="14.25" thickBot="1" x14ac:dyDescent="0.2">
      <c r="A37" s="130">
        <v>45</v>
      </c>
      <c r="B37" s="132">
        <v>60</v>
      </c>
      <c r="C37" s="132">
        <v>3.36</v>
      </c>
    </row>
    <row r="38" spans="1:3" ht="14.25" thickBot="1" x14ac:dyDescent="0.2">
      <c r="A38" s="125">
        <v>90</v>
      </c>
      <c r="B38" s="132">
        <v>0</v>
      </c>
      <c r="C38" s="132">
        <v>3.37</v>
      </c>
    </row>
    <row r="39" spans="1:3" ht="14.25" thickBot="1" x14ac:dyDescent="0.2">
      <c r="A39" s="125">
        <v>90</v>
      </c>
      <c r="B39" s="132">
        <v>10</v>
      </c>
      <c r="C39" s="132">
        <v>3.34</v>
      </c>
    </row>
    <row r="40" spans="1:3" ht="14.25" thickBot="1" x14ac:dyDescent="0.2">
      <c r="A40" s="125">
        <v>90</v>
      </c>
      <c r="B40" s="132">
        <v>20</v>
      </c>
      <c r="C40" s="132">
        <v>3.28</v>
      </c>
    </row>
    <row r="41" spans="1:3" ht="14.25" thickBot="1" x14ac:dyDescent="0.2">
      <c r="A41" s="125">
        <v>90</v>
      </c>
      <c r="B41" s="132">
        <v>30</v>
      </c>
      <c r="C41" s="132">
        <v>3.19</v>
      </c>
    </row>
    <row r="42" spans="1:3" ht="14.25" thickBot="1" x14ac:dyDescent="0.2">
      <c r="A42" s="125">
        <v>90</v>
      </c>
      <c r="B42" s="132">
        <v>40</v>
      </c>
      <c r="C42" s="132">
        <v>3.07</v>
      </c>
    </row>
    <row r="43" spans="1:3" ht="14.25" thickBot="1" x14ac:dyDescent="0.2">
      <c r="A43" s="125">
        <v>90</v>
      </c>
      <c r="B43" s="132">
        <v>50</v>
      </c>
      <c r="C43" s="132">
        <v>2.93</v>
      </c>
    </row>
    <row r="44" spans="1:3" ht="14.25" thickBot="1" x14ac:dyDescent="0.2">
      <c r="A44" s="130">
        <v>90</v>
      </c>
      <c r="B44" s="132">
        <v>60</v>
      </c>
      <c r="C44" s="132">
        <v>2.76</v>
      </c>
    </row>
    <row r="45" spans="1:3" x14ac:dyDescent="0.15">
      <c r="A45" s="34" t="s">
        <v>164</v>
      </c>
    </row>
  </sheetData>
  <mergeCells count="2">
    <mergeCell ref="A7:A9"/>
    <mergeCell ref="B7:B9"/>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165</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3.39</v>
      </c>
    </row>
    <row r="11" spans="1:3" ht="14.25" thickBot="1" x14ac:dyDescent="0.2">
      <c r="A11" s="125">
        <v>0</v>
      </c>
      <c r="B11" s="132">
        <v>10</v>
      </c>
      <c r="C11" s="132">
        <v>3.61</v>
      </c>
    </row>
    <row r="12" spans="1:3" ht="14.25" thickBot="1" x14ac:dyDescent="0.2">
      <c r="A12" s="125">
        <v>0</v>
      </c>
      <c r="B12" s="132">
        <v>20</v>
      </c>
      <c r="C12" s="132">
        <v>3.77</v>
      </c>
    </row>
    <row r="13" spans="1:3" ht="14.25" thickBot="1" x14ac:dyDescent="0.2">
      <c r="A13" s="125">
        <v>0</v>
      </c>
      <c r="B13" s="132">
        <v>30</v>
      </c>
      <c r="C13" s="132">
        <v>3.85</v>
      </c>
    </row>
    <row r="14" spans="1:3" ht="14.25" thickBot="1" x14ac:dyDescent="0.2">
      <c r="A14" s="125">
        <v>0</v>
      </c>
      <c r="B14" s="132">
        <v>40</v>
      </c>
      <c r="C14" s="132">
        <v>3.85</v>
      </c>
    </row>
    <row r="15" spans="1:3" ht="14.25" thickBot="1" x14ac:dyDescent="0.2">
      <c r="A15" s="125">
        <v>0</v>
      </c>
      <c r="B15" s="132">
        <v>50</v>
      </c>
      <c r="C15" s="132">
        <v>3.76</v>
      </c>
    </row>
    <row r="16" spans="1:3" ht="14.25" thickBot="1" x14ac:dyDescent="0.2">
      <c r="A16" s="125">
        <v>0</v>
      </c>
      <c r="B16" s="132">
        <v>60</v>
      </c>
      <c r="C16" s="132">
        <v>3.6</v>
      </c>
    </row>
    <row r="17" spans="1:3" ht="14.25" thickBot="1" x14ac:dyDescent="0.2">
      <c r="A17" s="131">
        <v>15</v>
      </c>
      <c r="B17" s="132">
        <v>0</v>
      </c>
      <c r="C17" s="132">
        <v>3.39</v>
      </c>
    </row>
    <row r="18" spans="1:3" ht="14.25" thickBot="1" x14ac:dyDescent="0.2">
      <c r="A18" s="125">
        <v>15</v>
      </c>
      <c r="B18" s="132">
        <v>10</v>
      </c>
      <c r="C18" s="132">
        <v>3.6</v>
      </c>
    </row>
    <row r="19" spans="1:3" ht="14.25" thickBot="1" x14ac:dyDescent="0.2">
      <c r="A19" s="125">
        <v>15</v>
      </c>
      <c r="B19" s="132">
        <v>20</v>
      </c>
      <c r="C19" s="132">
        <v>3.76</v>
      </c>
    </row>
    <row r="20" spans="1:3" ht="14.25" thickBot="1" x14ac:dyDescent="0.2">
      <c r="A20" s="125">
        <v>15</v>
      </c>
      <c r="B20" s="132">
        <v>30</v>
      </c>
      <c r="C20" s="132">
        <v>3.83</v>
      </c>
    </row>
    <row r="21" spans="1:3" ht="14.25" thickBot="1" x14ac:dyDescent="0.2">
      <c r="A21" s="125">
        <v>15</v>
      </c>
      <c r="B21" s="132">
        <v>40</v>
      </c>
      <c r="C21" s="132">
        <v>3.82</v>
      </c>
    </row>
    <row r="22" spans="1:3" ht="14.25" thickBot="1" x14ac:dyDescent="0.2">
      <c r="A22" s="125">
        <v>15</v>
      </c>
      <c r="B22" s="132">
        <v>50</v>
      </c>
      <c r="C22" s="132">
        <v>3.73</v>
      </c>
    </row>
    <row r="23" spans="1:3" ht="14.25" thickBot="1" x14ac:dyDescent="0.2">
      <c r="A23" s="130">
        <v>15</v>
      </c>
      <c r="B23" s="132">
        <v>60</v>
      </c>
      <c r="C23" s="132">
        <v>3.57</v>
      </c>
    </row>
    <row r="24" spans="1:3" ht="14.25" thickBot="1" x14ac:dyDescent="0.2">
      <c r="A24" s="125">
        <v>30</v>
      </c>
      <c r="B24" s="132">
        <v>0</v>
      </c>
      <c r="C24" s="132">
        <v>3.39</v>
      </c>
    </row>
    <row r="25" spans="1:3" ht="14.25" thickBot="1" x14ac:dyDescent="0.2">
      <c r="A25" s="125">
        <v>30</v>
      </c>
      <c r="B25" s="132">
        <v>10</v>
      </c>
      <c r="C25" s="132">
        <v>3.58</v>
      </c>
    </row>
    <row r="26" spans="1:3" ht="14.25" thickBot="1" x14ac:dyDescent="0.2">
      <c r="A26" s="125">
        <v>30</v>
      </c>
      <c r="B26" s="132">
        <v>20</v>
      </c>
      <c r="C26" s="132">
        <v>3.71</v>
      </c>
    </row>
    <row r="27" spans="1:3" ht="14.25" thickBot="1" x14ac:dyDescent="0.2">
      <c r="A27" s="125">
        <v>30</v>
      </c>
      <c r="B27" s="132">
        <v>30</v>
      </c>
      <c r="C27" s="132">
        <v>3.76</v>
      </c>
    </row>
    <row r="28" spans="1:3" ht="14.25" thickBot="1" x14ac:dyDescent="0.2">
      <c r="A28" s="125">
        <v>30</v>
      </c>
      <c r="B28" s="132">
        <v>40</v>
      </c>
      <c r="C28" s="132">
        <v>3.74</v>
      </c>
    </row>
    <row r="29" spans="1:3" ht="14.25" thickBot="1" x14ac:dyDescent="0.2">
      <c r="A29" s="125">
        <v>30</v>
      </c>
      <c r="B29" s="132">
        <v>50</v>
      </c>
      <c r="C29" s="132">
        <v>3.64</v>
      </c>
    </row>
    <row r="30" spans="1:3" ht="14.25" thickBot="1" x14ac:dyDescent="0.2">
      <c r="A30" s="130">
        <v>30</v>
      </c>
      <c r="B30" s="132">
        <v>60</v>
      </c>
      <c r="C30" s="132">
        <v>3.47</v>
      </c>
    </row>
    <row r="31" spans="1:3" ht="14.25" thickBot="1" x14ac:dyDescent="0.2">
      <c r="A31" s="125">
        <v>45</v>
      </c>
      <c r="B31" s="132">
        <v>0</v>
      </c>
      <c r="C31" s="132">
        <v>3.39</v>
      </c>
    </row>
    <row r="32" spans="1:3" ht="14.25" thickBot="1" x14ac:dyDescent="0.2">
      <c r="A32" s="125">
        <v>45</v>
      </c>
      <c r="B32" s="132">
        <v>10</v>
      </c>
      <c r="C32" s="132">
        <v>3.54</v>
      </c>
    </row>
    <row r="33" spans="1:3" ht="14.25" thickBot="1" x14ac:dyDescent="0.2">
      <c r="A33" s="125">
        <v>45</v>
      </c>
      <c r="B33" s="132">
        <v>20</v>
      </c>
      <c r="C33" s="132">
        <v>3.63</v>
      </c>
    </row>
    <row r="34" spans="1:3" ht="14.25" thickBot="1" x14ac:dyDescent="0.2">
      <c r="A34" s="125">
        <v>45</v>
      </c>
      <c r="B34" s="132">
        <v>30</v>
      </c>
      <c r="C34" s="132">
        <v>3.66</v>
      </c>
    </row>
    <row r="35" spans="1:3" ht="14.25" thickBot="1" x14ac:dyDescent="0.2">
      <c r="A35" s="125">
        <v>45</v>
      </c>
      <c r="B35" s="132">
        <v>40</v>
      </c>
      <c r="C35" s="132">
        <v>3.61</v>
      </c>
    </row>
    <row r="36" spans="1:3" ht="14.25" thickBot="1" x14ac:dyDescent="0.2">
      <c r="A36" s="125">
        <v>45</v>
      </c>
      <c r="B36" s="132">
        <v>50</v>
      </c>
      <c r="C36" s="132">
        <v>3.5</v>
      </c>
    </row>
    <row r="37" spans="1:3" ht="14.25" thickBot="1" x14ac:dyDescent="0.2">
      <c r="A37" s="130">
        <v>45</v>
      </c>
      <c r="B37" s="132">
        <v>60</v>
      </c>
      <c r="C37" s="132">
        <v>3.33</v>
      </c>
    </row>
    <row r="38" spans="1:3" ht="14.25" thickBot="1" x14ac:dyDescent="0.2">
      <c r="A38" s="125">
        <v>90</v>
      </c>
      <c r="B38" s="132">
        <v>0</v>
      </c>
      <c r="C38" s="132">
        <v>3.39</v>
      </c>
    </row>
    <row r="39" spans="1:3" ht="14.25" thickBot="1" x14ac:dyDescent="0.2">
      <c r="A39" s="125">
        <v>90</v>
      </c>
      <c r="B39" s="132">
        <v>10</v>
      </c>
      <c r="C39" s="132">
        <v>3.35</v>
      </c>
    </row>
    <row r="40" spans="1:3" ht="14.25" thickBot="1" x14ac:dyDescent="0.2">
      <c r="A40" s="125">
        <v>90</v>
      </c>
      <c r="B40" s="132">
        <v>20</v>
      </c>
      <c r="C40" s="132">
        <v>3.28</v>
      </c>
    </row>
    <row r="41" spans="1:3" ht="14.25" thickBot="1" x14ac:dyDescent="0.2">
      <c r="A41" s="125">
        <v>90</v>
      </c>
      <c r="B41" s="132">
        <v>30</v>
      </c>
      <c r="C41" s="132">
        <v>3.17</v>
      </c>
    </row>
    <row r="42" spans="1:3" ht="14.25" thickBot="1" x14ac:dyDescent="0.2">
      <c r="A42" s="125">
        <v>90</v>
      </c>
      <c r="B42" s="132">
        <v>40</v>
      </c>
      <c r="C42" s="132">
        <v>3.03</v>
      </c>
    </row>
    <row r="43" spans="1:3" ht="14.25" thickBot="1" x14ac:dyDescent="0.2">
      <c r="A43" s="125">
        <v>90</v>
      </c>
      <c r="B43" s="132">
        <v>50</v>
      </c>
      <c r="C43" s="132">
        <v>2.87</v>
      </c>
    </row>
    <row r="44" spans="1:3" ht="14.25" thickBot="1" x14ac:dyDescent="0.2">
      <c r="A44" s="130">
        <v>90</v>
      </c>
      <c r="B44" s="132">
        <v>60</v>
      </c>
      <c r="C44" s="132">
        <v>2.67</v>
      </c>
    </row>
    <row r="45" spans="1:3" x14ac:dyDescent="0.15">
      <c r="A45" s="34" t="s">
        <v>164</v>
      </c>
    </row>
  </sheetData>
  <mergeCells count="2">
    <mergeCell ref="A7:A9"/>
    <mergeCell ref="B7:B9"/>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166</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3.32</v>
      </c>
    </row>
    <row r="11" spans="1:3" ht="14.25" thickBot="1" x14ac:dyDescent="0.2">
      <c r="A11" s="125">
        <v>0</v>
      </c>
      <c r="B11" s="132">
        <v>10</v>
      </c>
      <c r="C11" s="132">
        <v>3.53</v>
      </c>
    </row>
    <row r="12" spans="1:3" ht="14.25" thickBot="1" x14ac:dyDescent="0.2">
      <c r="A12" s="125">
        <v>0</v>
      </c>
      <c r="B12" s="132">
        <v>20</v>
      </c>
      <c r="C12" s="132">
        <v>3.67</v>
      </c>
    </row>
    <row r="13" spans="1:3" ht="14.25" thickBot="1" x14ac:dyDescent="0.2">
      <c r="A13" s="125">
        <v>0</v>
      </c>
      <c r="B13" s="132">
        <v>30</v>
      </c>
      <c r="C13" s="132">
        <v>3.73</v>
      </c>
    </row>
    <row r="14" spans="1:3" ht="14.25" thickBot="1" x14ac:dyDescent="0.2">
      <c r="A14" s="125">
        <v>0</v>
      </c>
      <c r="B14" s="132">
        <v>40</v>
      </c>
      <c r="C14" s="132">
        <v>3.71</v>
      </c>
    </row>
    <row r="15" spans="1:3" ht="14.25" thickBot="1" x14ac:dyDescent="0.2">
      <c r="A15" s="125">
        <v>0</v>
      </c>
      <c r="B15" s="132">
        <v>50</v>
      </c>
      <c r="C15" s="132">
        <v>3.62</v>
      </c>
    </row>
    <row r="16" spans="1:3" ht="14.25" thickBot="1" x14ac:dyDescent="0.2">
      <c r="A16" s="125">
        <v>0</v>
      </c>
      <c r="B16" s="132">
        <v>60</v>
      </c>
      <c r="C16" s="132">
        <v>3.44</v>
      </c>
    </row>
    <row r="17" spans="1:3" ht="14.25" thickBot="1" x14ac:dyDescent="0.2">
      <c r="A17" s="131">
        <v>15</v>
      </c>
      <c r="B17" s="132">
        <v>0</v>
      </c>
      <c r="C17" s="132">
        <v>3.32</v>
      </c>
    </row>
    <row r="18" spans="1:3" ht="14.25" thickBot="1" x14ac:dyDescent="0.2">
      <c r="A18" s="125">
        <v>15</v>
      </c>
      <c r="B18" s="132">
        <v>10</v>
      </c>
      <c r="C18" s="132">
        <v>3.52</v>
      </c>
    </row>
    <row r="19" spans="1:3" ht="14.25" thickBot="1" x14ac:dyDescent="0.2">
      <c r="A19" s="125">
        <v>15</v>
      </c>
      <c r="B19" s="132">
        <v>20</v>
      </c>
      <c r="C19" s="132">
        <v>3.66</v>
      </c>
    </row>
    <row r="20" spans="1:3" ht="14.25" thickBot="1" x14ac:dyDescent="0.2">
      <c r="A20" s="125">
        <v>15</v>
      </c>
      <c r="B20" s="132">
        <v>30</v>
      </c>
      <c r="C20" s="132">
        <v>3.71</v>
      </c>
    </row>
    <row r="21" spans="1:3" ht="14.25" thickBot="1" x14ac:dyDescent="0.2">
      <c r="A21" s="125">
        <v>15</v>
      </c>
      <c r="B21" s="132">
        <v>40</v>
      </c>
      <c r="C21" s="132">
        <v>3.69</v>
      </c>
    </row>
    <row r="22" spans="1:3" ht="14.25" thickBot="1" x14ac:dyDescent="0.2">
      <c r="A22" s="125">
        <v>15</v>
      </c>
      <c r="B22" s="132">
        <v>50</v>
      </c>
      <c r="C22" s="132">
        <v>3.59</v>
      </c>
    </row>
    <row r="23" spans="1:3" ht="14.25" thickBot="1" x14ac:dyDescent="0.2">
      <c r="A23" s="130">
        <v>15</v>
      </c>
      <c r="B23" s="132">
        <v>60</v>
      </c>
      <c r="C23" s="132">
        <v>3.42</v>
      </c>
    </row>
    <row r="24" spans="1:3" ht="14.25" thickBot="1" x14ac:dyDescent="0.2">
      <c r="A24" s="125">
        <v>30</v>
      </c>
      <c r="B24" s="132">
        <v>0</v>
      </c>
      <c r="C24" s="132">
        <v>3.32</v>
      </c>
    </row>
    <row r="25" spans="1:3" ht="14.25" thickBot="1" x14ac:dyDescent="0.2">
      <c r="A25" s="125">
        <v>30</v>
      </c>
      <c r="B25" s="132">
        <v>10</v>
      </c>
      <c r="C25" s="132">
        <v>3.5</v>
      </c>
    </row>
    <row r="26" spans="1:3" ht="14.25" thickBot="1" x14ac:dyDescent="0.2">
      <c r="A26" s="125">
        <v>30</v>
      </c>
      <c r="B26" s="132">
        <v>20</v>
      </c>
      <c r="C26" s="132">
        <v>3.61</v>
      </c>
    </row>
    <row r="27" spans="1:3" ht="14.25" thickBot="1" x14ac:dyDescent="0.2">
      <c r="A27" s="125">
        <v>30</v>
      </c>
      <c r="B27" s="132">
        <v>30</v>
      </c>
      <c r="C27" s="132">
        <v>3.65</v>
      </c>
    </row>
    <row r="28" spans="1:3" ht="14.25" thickBot="1" x14ac:dyDescent="0.2">
      <c r="A28" s="125">
        <v>30</v>
      </c>
      <c r="B28" s="132">
        <v>40</v>
      </c>
      <c r="C28" s="132">
        <v>3.62</v>
      </c>
    </row>
    <row r="29" spans="1:3" ht="14.25" thickBot="1" x14ac:dyDescent="0.2">
      <c r="A29" s="125">
        <v>30</v>
      </c>
      <c r="B29" s="132">
        <v>50</v>
      </c>
      <c r="C29" s="132">
        <v>3.51</v>
      </c>
    </row>
    <row r="30" spans="1:3" ht="14.25" thickBot="1" x14ac:dyDescent="0.2">
      <c r="A30" s="130">
        <v>30</v>
      </c>
      <c r="B30" s="132">
        <v>60</v>
      </c>
      <c r="C30" s="132">
        <v>3.33</v>
      </c>
    </row>
    <row r="31" spans="1:3" ht="14.25" thickBot="1" x14ac:dyDescent="0.2">
      <c r="A31" s="125">
        <v>45</v>
      </c>
      <c r="B31" s="132">
        <v>0</v>
      </c>
      <c r="C31" s="132">
        <v>3.32</v>
      </c>
    </row>
    <row r="32" spans="1:3" ht="14.25" thickBot="1" x14ac:dyDescent="0.2">
      <c r="A32" s="125">
        <v>45</v>
      </c>
      <c r="B32" s="132">
        <v>10</v>
      </c>
      <c r="C32" s="132">
        <v>3.46</v>
      </c>
    </row>
    <row r="33" spans="1:3" ht="14.25" thickBot="1" x14ac:dyDescent="0.2">
      <c r="A33" s="125">
        <v>45</v>
      </c>
      <c r="B33" s="132">
        <v>20</v>
      </c>
      <c r="C33" s="132">
        <v>3.54</v>
      </c>
    </row>
    <row r="34" spans="1:3" ht="14.25" thickBot="1" x14ac:dyDescent="0.2">
      <c r="A34" s="125">
        <v>45</v>
      </c>
      <c r="B34" s="132">
        <v>30</v>
      </c>
      <c r="C34" s="132">
        <v>3.55</v>
      </c>
    </row>
    <row r="35" spans="1:3" ht="14.25" thickBot="1" x14ac:dyDescent="0.2">
      <c r="A35" s="125">
        <v>45</v>
      </c>
      <c r="B35" s="132">
        <v>40</v>
      </c>
      <c r="C35" s="132">
        <v>3.5</v>
      </c>
    </row>
    <row r="36" spans="1:3" ht="14.25" thickBot="1" x14ac:dyDescent="0.2">
      <c r="A36" s="125">
        <v>45</v>
      </c>
      <c r="B36" s="132">
        <v>50</v>
      </c>
      <c r="C36" s="132">
        <v>3.38</v>
      </c>
    </row>
    <row r="37" spans="1:3" ht="14.25" thickBot="1" x14ac:dyDescent="0.2">
      <c r="A37" s="130">
        <v>45</v>
      </c>
      <c r="B37" s="132">
        <v>60</v>
      </c>
      <c r="C37" s="132">
        <v>3.2</v>
      </c>
    </row>
    <row r="38" spans="1:3" ht="14.25" thickBot="1" x14ac:dyDescent="0.2">
      <c r="A38" s="125">
        <v>90</v>
      </c>
      <c r="B38" s="132">
        <v>0</v>
      </c>
      <c r="C38" s="132">
        <v>3.32</v>
      </c>
    </row>
    <row r="39" spans="1:3" ht="14.25" thickBot="1" x14ac:dyDescent="0.2">
      <c r="A39" s="125">
        <v>90</v>
      </c>
      <c r="B39" s="132">
        <v>10</v>
      </c>
      <c r="C39" s="132">
        <v>3.29</v>
      </c>
    </row>
    <row r="40" spans="1:3" ht="14.25" thickBot="1" x14ac:dyDescent="0.2">
      <c r="A40" s="125">
        <v>90</v>
      </c>
      <c r="B40" s="132">
        <v>20</v>
      </c>
      <c r="C40" s="132">
        <v>3.22</v>
      </c>
    </row>
    <row r="41" spans="1:3" ht="14.25" thickBot="1" x14ac:dyDescent="0.2">
      <c r="A41" s="125">
        <v>90</v>
      </c>
      <c r="B41" s="132">
        <v>30</v>
      </c>
      <c r="C41" s="132">
        <v>3.11</v>
      </c>
    </row>
    <row r="42" spans="1:3" ht="14.25" thickBot="1" x14ac:dyDescent="0.2">
      <c r="A42" s="125">
        <v>90</v>
      </c>
      <c r="B42" s="132">
        <v>40</v>
      </c>
      <c r="C42" s="132">
        <v>2.96</v>
      </c>
    </row>
    <row r="43" spans="1:3" ht="14.25" thickBot="1" x14ac:dyDescent="0.2">
      <c r="A43" s="125">
        <v>90</v>
      </c>
      <c r="B43" s="132">
        <v>50</v>
      </c>
      <c r="C43" s="132">
        <v>2.8</v>
      </c>
    </row>
    <row r="44" spans="1:3" ht="14.25" thickBot="1" x14ac:dyDescent="0.2">
      <c r="A44" s="130">
        <v>90</v>
      </c>
      <c r="B44" s="132">
        <v>60</v>
      </c>
      <c r="C44" s="132">
        <v>2.6</v>
      </c>
    </row>
    <row r="45" spans="1:3" x14ac:dyDescent="0.15">
      <c r="A45" s="34" t="s">
        <v>164</v>
      </c>
    </row>
  </sheetData>
  <mergeCells count="2">
    <mergeCell ref="A7:A9"/>
    <mergeCell ref="B7:B9"/>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topLeftCell="A4"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167</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3.35</v>
      </c>
    </row>
    <row r="11" spans="1:3" ht="14.25" thickBot="1" x14ac:dyDescent="0.2">
      <c r="A11" s="125">
        <v>0</v>
      </c>
      <c r="B11" s="132">
        <v>10</v>
      </c>
      <c r="C11" s="132">
        <v>3.48</v>
      </c>
    </row>
    <row r="12" spans="1:3" ht="14.25" thickBot="1" x14ac:dyDescent="0.2">
      <c r="A12" s="125">
        <v>0</v>
      </c>
      <c r="B12" s="132">
        <v>20</v>
      </c>
      <c r="C12" s="132">
        <v>3.55</v>
      </c>
    </row>
    <row r="13" spans="1:3" ht="14.25" thickBot="1" x14ac:dyDescent="0.2">
      <c r="A13" s="125">
        <v>0</v>
      </c>
      <c r="B13" s="132">
        <v>30</v>
      </c>
      <c r="C13" s="132">
        <v>3.55</v>
      </c>
    </row>
    <row r="14" spans="1:3" ht="14.25" thickBot="1" x14ac:dyDescent="0.2">
      <c r="A14" s="125">
        <v>0</v>
      </c>
      <c r="B14" s="132">
        <v>40</v>
      </c>
      <c r="C14" s="132">
        <v>3.48</v>
      </c>
    </row>
    <row r="15" spans="1:3" ht="14.25" thickBot="1" x14ac:dyDescent="0.2">
      <c r="A15" s="125">
        <v>0</v>
      </c>
      <c r="B15" s="132">
        <v>50</v>
      </c>
      <c r="C15" s="132">
        <v>3.34</v>
      </c>
    </row>
    <row r="16" spans="1:3" ht="14.25" thickBot="1" x14ac:dyDescent="0.2">
      <c r="A16" s="125">
        <v>0</v>
      </c>
      <c r="B16" s="132">
        <v>60</v>
      </c>
      <c r="C16" s="132">
        <v>3.13</v>
      </c>
    </row>
    <row r="17" spans="1:3" ht="14.25" thickBot="1" x14ac:dyDescent="0.2">
      <c r="A17" s="131">
        <v>15</v>
      </c>
      <c r="B17" s="132">
        <v>0</v>
      </c>
      <c r="C17" s="132">
        <v>3.35</v>
      </c>
    </row>
    <row r="18" spans="1:3" ht="14.25" thickBot="1" x14ac:dyDescent="0.2">
      <c r="A18" s="125">
        <v>15</v>
      </c>
      <c r="B18" s="132">
        <v>10</v>
      </c>
      <c r="C18" s="132">
        <v>3.47</v>
      </c>
    </row>
    <row r="19" spans="1:3" ht="14.25" thickBot="1" x14ac:dyDescent="0.2">
      <c r="A19" s="125">
        <v>15</v>
      </c>
      <c r="B19" s="132">
        <v>20</v>
      </c>
      <c r="C19" s="132">
        <v>3.54</v>
      </c>
    </row>
    <row r="20" spans="1:3" ht="14.25" thickBot="1" x14ac:dyDescent="0.2">
      <c r="A20" s="125">
        <v>15</v>
      </c>
      <c r="B20" s="132">
        <v>30</v>
      </c>
      <c r="C20" s="132">
        <v>3.54</v>
      </c>
    </row>
    <row r="21" spans="1:3" ht="14.25" thickBot="1" x14ac:dyDescent="0.2">
      <c r="A21" s="125">
        <v>15</v>
      </c>
      <c r="B21" s="132">
        <v>40</v>
      </c>
      <c r="C21" s="132">
        <v>3.47</v>
      </c>
    </row>
    <row r="22" spans="1:3" ht="14.25" thickBot="1" x14ac:dyDescent="0.2">
      <c r="A22" s="125">
        <v>15</v>
      </c>
      <c r="B22" s="132">
        <v>50</v>
      </c>
      <c r="C22" s="132">
        <v>3.33</v>
      </c>
    </row>
    <row r="23" spans="1:3" ht="14.25" thickBot="1" x14ac:dyDescent="0.2">
      <c r="A23" s="130">
        <v>15</v>
      </c>
      <c r="B23" s="132">
        <v>60</v>
      </c>
      <c r="C23" s="132">
        <v>3.12</v>
      </c>
    </row>
    <row r="24" spans="1:3" ht="14.25" thickBot="1" x14ac:dyDescent="0.2">
      <c r="A24" s="125">
        <v>30</v>
      </c>
      <c r="B24" s="132">
        <v>0</v>
      </c>
      <c r="C24" s="132">
        <v>3.35</v>
      </c>
    </row>
    <row r="25" spans="1:3" ht="14.25" thickBot="1" x14ac:dyDescent="0.2">
      <c r="A25" s="125">
        <v>30</v>
      </c>
      <c r="B25" s="132">
        <v>10</v>
      </c>
      <c r="C25" s="132">
        <v>3.46</v>
      </c>
    </row>
    <row r="26" spans="1:3" ht="14.25" thickBot="1" x14ac:dyDescent="0.2">
      <c r="A26" s="125">
        <v>30</v>
      </c>
      <c r="B26" s="132">
        <v>20</v>
      </c>
      <c r="C26" s="132">
        <v>3.52</v>
      </c>
    </row>
    <row r="27" spans="1:3" ht="14.25" thickBot="1" x14ac:dyDescent="0.2">
      <c r="A27" s="125">
        <v>30</v>
      </c>
      <c r="B27" s="132">
        <v>30</v>
      </c>
      <c r="C27" s="132">
        <v>3.5</v>
      </c>
    </row>
    <row r="28" spans="1:3" ht="14.25" thickBot="1" x14ac:dyDescent="0.2">
      <c r="A28" s="125">
        <v>30</v>
      </c>
      <c r="B28" s="132">
        <v>40</v>
      </c>
      <c r="C28" s="132">
        <v>3.43</v>
      </c>
    </row>
    <row r="29" spans="1:3" ht="14.25" thickBot="1" x14ac:dyDescent="0.2">
      <c r="A29" s="125">
        <v>30</v>
      </c>
      <c r="B29" s="132">
        <v>50</v>
      </c>
      <c r="C29" s="132">
        <v>3.28</v>
      </c>
    </row>
    <row r="30" spans="1:3" ht="14.25" thickBot="1" x14ac:dyDescent="0.2">
      <c r="A30" s="130">
        <v>30</v>
      </c>
      <c r="B30" s="132">
        <v>60</v>
      </c>
      <c r="C30" s="132">
        <v>3.08</v>
      </c>
    </row>
    <row r="31" spans="1:3" ht="14.25" thickBot="1" x14ac:dyDescent="0.2">
      <c r="A31" s="125">
        <v>45</v>
      </c>
      <c r="B31" s="132">
        <v>0</v>
      </c>
      <c r="C31" s="132">
        <v>3.35</v>
      </c>
    </row>
    <row r="32" spans="1:3" ht="14.25" thickBot="1" x14ac:dyDescent="0.2">
      <c r="A32" s="125">
        <v>45</v>
      </c>
      <c r="B32" s="132">
        <v>10</v>
      </c>
      <c r="C32" s="132">
        <v>3.43</v>
      </c>
    </row>
    <row r="33" spans="1:3" ht="14.25" thickBot="1" x14ac:dyDescent="0.2">
      <c r="A33" s="125">
        <v>45</v>
      </c>
      <c r="B33" s="132">
        <v>20</v>
      </c>
      <c r="C33" s="132">
        <v>3.47</v>
      </c>
    </row>
    <row r="34" spans="1:3" ht="14.25" thickBot="1" x14ac:dyDescent="0.2">
      <c r="A34" s="125">
        <v>45</v>
      </c>
      <c r="B34" s="132">
        <v>30</v>
      </c>
      <c r="C34" s="132">
        <v>3.44</v>
      </c>
    </row>
    <row r="35" spans="1:3" ht="14.25" thickBot="1" x14ac:dyDescent="0.2">
      <c r="A35" s="125">
        <v>45</v>
      </c>
      <c r="B35" s="132">
        <v>40</v>
      </c>
      <c r="C35" s="132">
        <v>3.35</v>
      </c>
    </row>
    <row r="36" spans="1:3" ht="14.25" thickBot="1" x14ac:dyDescent="0.2">
      <c r="A36" s="125">
        <v>45</v>
      </c>
      <c r="B36" s="132">
        <v>50</v>
      </c>
      <c r="C36" s="132">
        <v>3.21</v>
      </c>
    </row>
    <row r="37" spans="1:3" ht="14.25" thickBot="1" x14ac:dyDescent="0.2">
      <c r="A37" s="130">
        <v>45</v>
      </c>
      <c r="B37" s="132">
        <v>60</v>
      </c>
      <c r="C37" s="132">
        <v>3.01</v>
      </c>
    </row>
    <row r="38" spans="1:3" ht="14.25" thickBot="1" x14ac:dyDescent="0.2">
      <c r="A38" s="125">
        <v>90</v>
      </c>
      <c r="B38" s="132">
        <v>0</v>
      </c>
      <c r="C38" s="132">
        <v>3.35</v>
      </c>
    </row>
    <row r="39" spans="1:3" ht="14.25" thickBot="1" x14ac:dyDescent="0.2">
      <c r="A39" s="125">
        <v>90</v>
      </c>
      <c r="B39" s="132">
        <v>10</v>
      </c>
      <c r="C39" s="132">
        <v>3.31</v>
      </c>
    </row>
    <row r="40" spans="1:3" ht="14.25" thickBot="1" x14ac:dyDescent="0.2">
      <c r="A40" s="125">
        <v>90</v>
      </c>
      <c r="B40" s="132">
        <v>20</v>
      </c>
      <c r="C40" s="132">
        <v>3.24</v>
      </c>
    </row>
    <row r="41" spans="1:3" ht="14.25" thickBot="1" x14ac:dyDescent="0.2">
      <c r="A41" s="125">
        <v>90</v>
      </c>
      <c r="B41" s="132">
        <v>30</v>
      </c>
      <c r="C41" s="132">
        <v>3.13</v>
      </c>
    </row>
    <row r="42" spans="1:3" ht="14.25" thickBot="1" x14ac:dyDescent="0.2">
      <c r="A42" s="125">
        <v>90</v>
      </c>
      <c r="B42" s="132">
        <v>40</v>
      </c>
      <c r="C42" s="132">
        <v>2.98</v>
      </c>
    </row>
    <row r="43" spans="1:3" ht="14.25" thickBot="1" x14ac:dyDescent="0.2">
      <c r="A43" s="125">
        <v>90</v>
      </c>
      <c r="B43" s="132">
        <v>50</v>
      </c>
      <c r="C43" s="132">
        <v>2.8</v>
      </c>
    </row>
    <row r="44" spans="1:3" ht="14.25" thickBot="1" x14ac:dyDescent="0.2">
      <c r="A44" s="130">
        <v>90</v>
      </c>
      <c r="B44" s="132">
        <v>60</v>
      </c>
      <c r="C44" s="132">
        <v>2.61</v>
      </c>
    </row>
    <row r="45" spans="1:3" x14ac:dyDescent="0.15">
      <c r="A45" s="34" t="s">
        <v>164</v>
      </c>
    </row>
  </sheetData>
  <mergeCells count="2">
    <mergeCell ref="A7:A9"/>
    <mergeCell ref="B7:B9"/>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168</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3.74</v>
      </c>
    </row>
    <row r="11" spans="1:3" ht="14.25" thickBot="1" x14ac:dyDescent="0.2">
      <c r="A11" s="125">
        <v>0</v>
      </c>
      <c r="B11" s="132">
        <v>10</v>
      </c>
      <c r="C11" s="132">
        <v>3.98</v>
      </c>
    </row>
    <row r="12" spans="1:3" ht="14.25" thickBot="1" x14ac:dyDescent="0.2">
      <c r="A12" s="125">
        <v>0</v>
      </c>
      <c r="B12" s="132">
        <v>20</v>
      </c>
      <c r="C12" s="132">
        <v>4.13</v>
      </c>
    </row>
    <row r="13" spans="1:3" ht="14.25" thickBot="1" x14ac:dyDescent="0.2">
      <c r="A13" s="125">
        <v>0</v>
      </c>
      <c r="B13" s="132">
        <v>30</v>
      </c>
      <c r="C13" s="132">
        <v>4.21</v>
      </c>
    </row>
    <row r="14" spans="1:3" ht="14.25" thickBot="1" x14ac:dyDescent="0.2">
      <c r="A14" s="125">
        <v>0</v>
      </c>
      <c r="B14" s="132">
        <v>40</v>
      </c>
      <c r="C14" s="132">
        <v>4.18</v>
      </c>
    </row>
    <row r="15" spans="1:3" ht="14.25" thickBot="1" x14ac:dyDescent="0.2">
      <c r="A15" s="125">
        <v>0</v>
      </c>
      <c r="B15" s="132">
        <v>50</v>
      </c>
      <c r="C15" s="132">
        <v>4.07</v>
      </c>
    </row>
    <row r="16" spans="1:3" ht="14.25" thickBot="1" x14ac:dyDescent="0.2">
      <c r="A16" s="125">
        <v>0</v>
      </c>
      <c r="B16" s="132">
        <v>60</v>
      </c>
      <c r="C16" s="132">
        <v>3.86</v>
      </c>
    </row>
    <row r="17" spans="1:3" ht="14.25" thickBot="1" x14ac:dyDescent="0.2">
      <c r="A17" s="131">
        <v>15</v>
      </c>
      <c r="B17" s="132">
        <v>0</v>
      </c>
      <c r="C17" s="132">
        <v>3.74</v>
      </c>
    </row>
    <row r="18" spans="1:3" ht="14.25" thickBot="1" x14ac:dyDescent="0.2">
      <c r="A18" s="125">
        <v>15</v>
      </c>
      <c r="B18" s="132">
        <v>10</v>
      </c>
      <c r="C18" s="132">
        <v>3.97</v>
      </c>
    </row>
    <row r="19" spans="1:3" ht="14.25" thickBot="1" x14ac:dyDescent="0.2">
      <c r="A19" s="125">
        <v>15</v>
      </c>
      <c r="B19" s="132">
        <v>20</v>
      </c>
      <c r="C19" s="132">
        <v>4.12</v>
      </c>
    </row>
    <row r="20" spans="1:3" ht="14.25" thickBot="1" x14ac:dyDescent="0.2">
      <c r="A20" s="125">
        <v>15</v>
      </c>
      <c r="B20" s="132">
        <v>30</v>
      </c>
      <c r="C20" s="132">
        <v>4.18</v>
      </c>
    </row>
    <row r="21" spans="1:3" ht="14.25" thickBot="1" x14ac:dyDescent="0.2">
      <c r="A21" s="125">
        <v>15</v>
      </c>
      <c r="B21" s="132">
        <v>40</v>
      </c>
      <c r="C21" s="132">
        <v>4.16</v>
      </c>
    </row>
    <row r="22" spans="1:3" ht="14.25" thickBot="1" x14ac:dyDescent="0.2">
      <c r="A22" s="125">
        <v>15</v>
      </c>
      <c r="B22" s="132">
        <v>50</v>
      </c>
      <c r="C22" s="132">
        <v>4.04</v>
      </c>
    </row>
    <row r="23" spans="1:3" ht="14.25" thickBot="1" x14ac:dyDescent="0.2">
      <c r="A23" s="130">
        <v>15</v>
      </c>
      <c r="B23" s="132">
        <v>60</v>
      </c>
      <c r="C23" s="132">
        <v>3.83</v>
      </c>
    </row>
    <row r="24" spans="1:3" ht="14.25" thickBot="1" x14ac:dyDescent="0.2">
      <c r="A24" s="125">
        <v>30</v>
      </c>
      <c r="B24" s="132">
        <v>0</v>
      </c>
      <c r="C24" s="132">
        <v>3.74</v>
      </c>
    </row>
    <row r="25" spans="1:3" ht="14.25" thickBot="1" x14ac:dyDescent="0.2">
      <c r="A25" s="125">
        <v>30</v>
      </c>
      <c r="B25" s="132">
        <v>10</v>
      </c>
      <c r="C25" s="132">
        <v>3.94</v>
      </c>
    </row>
    <row r="26" spans="1:3" ht="14.25" thickBot="1" x14ac:dyDescent="0.2">
      <c r="A26" s="125">
        <v>30</v>
      </c>
      <c r="B26" s="132">
        <v>20</v>
      </c>
      <c r="C26" s="132">
        <v>4.07</v>
      </c>
    </row>
    <row r="27" spans="1:3" ht="14.25" thickBot="1" x14ac:dyDescent="0.2">
      <c r="A27" s="125">
        <v>30</v>
      </c>
      <c r="B27" s="132">
        <v>30</v>
      </c>
      <c r="C27" s="132">
        <v>4.12</v>
      </c>
    </row>
    <row r="28" spans="1:3" ht="14.25" thickBot="1" x14ac:dyDescent="0.2">
      <c r="A28" s="125">
        <v>30</v>
      </c>
      <c r="B28" s="132">
        <v>40</v>
      </c>
      <c r="C28" s="132">
        <v>4.08</v>
      </c>
    </row>
    <row r="29" spans="1:3" ht="14.25" thickBot="1" x14ac:dyDescent="0.2">
      <c r="A29" s="125">
        <v>30</v>
      </c>
      <c r="B29" s="132">
        <v>50</v>
      </c>
      <c r="C29" s="132">
        <v>3.95</v>
      </c>
    </row>
    <row r="30" spans="1:3" ht="14.25" thickBot="1" x14ac:dyDescent="0.2">
      <c r="A30" s="130">
        <v>30</v>
      </c>
      <c r="B30" s="132">
        <v>60</v>
      </c>
      <c r="C30" s="132">
        <v>3.75</v>
      </c>
    </row>
    <row r="31" spans="1:3" ht="14.25" thickBot="1" x14ac:dyDescent="0.2">
      <c r="A31" s="125">
        <v>45</v>
      </c>
      <c r="B31" s="132">
        <v>0</v>
      </c>
      <c r="C31" s="132">
        <v>3.74</v>
      </c>
    </row>
    <row r="32" spans="1:3" ht="14.25" thickBot="1" x14ac:dyDescent="0.2">
      <c r="A32" s="125">
        <v>45</v>
      </c>
      <c r="B32" s="132">
        <v>10</v>
      </c>
      <c r="C32" s="132">
        <v>3.9</v>
      </c>
    </row>
    <row r="33" spans="1:3" ht="14.25" thickBot="1" x14ac:dyDescent="0.2">
      <c r="A33" s="125">
        <v>45</v>
      </c>
      <c r="B33" s="132">
        <v>20</v>
      </c>
      <c r="C33" s="132">
        <v>3.99</v>
      </c>
    </row>
    <row r="34" spans="1:3" ht="14.25" thickBot="1" x14ac:dyDescent="0.2">
      <c r="A34" s="125">
        <v>45</v>
      </c>
      <c r="B34" s="132">
        <v>30</v>
      </c>
      <c r="C34" s="132">
        <v>4.01</v>
      </c>
    </row>
    <row r="35" spans="1:3" ht="14.25" thickBot="1" x14ac:dyDescent="0.2">
      <c r="A35" s="125">
        <v>45</v>
      </c>
      <c r="B35" s="132">
        <v>40</v>
      </c>
      <c r="C35" s="132">
        <v>3.94</v>
      </c>
    </row>
    <row r="36" spans="1:3" ht="14.25" thickBot="1" x14ac:dyDescent="0.2">
      <c r="A36" s="125">
        <v>45</v>
      </c>
      <c r="B36" s="132">
        <v>50</v>
      </c>
      <c r="C36" s="132">
        <v>3.81</v>
      </c>
    </row>
    <row r="37" spans="1:3" ht="14.25" thickBot="1" x14ac:dyDescent="0.2">
      <c r="A37" s="130">
        <v>45</v>
      </c>
      <c r="B37" s="132">
        <v>60</v>
      </c>
      <c r="C37" s="132">
        <v>3.61</v>
      </c>
    </row>
    <row r="38" spans="1:3" ht="14.25" thickBot="1" x14ac:dyDescent="0.2">
      <c r="A38" s="125">
        <v>90</v>
      </c>
      <c r="B38" s="132">
        <v>0</v>
      </c>
      <c r="C38" s="132">
        <v>3.74</v>
      </c>
    </row>
    <row r="39" spans="1:3" ht="14.25" thickBot="1" x14ac:dyDescent="0.2">
      <c r="A39" s="125">
        <v>90</v>
      </c>
      <c r="B39" s="132">
        <v>10</v>
      </c>
      <c r="C39" s="132">
        <v>3.7</v>
      </c>
    </row>
    <row r="40" spans="1:3" ht="14.25" thickBot="1" x14ac:dyDescent="0.2">
      <c r="A40" s="125">
        <v>90</v>
      </c>
      <c r="B40" s="132">
        <v>20</v>
      </c>
      <c r="C40" s="132">
        <v>3.62</v>
      </c>
    </row>
    <row r="41" spans="1:3" ht="14.25" thickBot="1" x14ac:dyDescent="0.2">
      <c r="A41" s="125">
        <v>90</v>
      </c>
      <c r="B41" s="132">
        <v>30</v>
      </c>
      <c r="C41" s="132">
        <v>3.5</v>
      </c>
    </row>
    <row r="42" spans="1:3" ht="14.25" thickBot="1" x14ac:dyDescent="0.2">
      <c r="A42" s="125">
        <v>90</v>
      </c>
      <c r="B42" s="132">
        <v>40</v>
      </c>
      <c r="C42" s="132">
        <v>3.34</v>
      </c>
    </row>
    <row r="43" spans="1:3" ht="14.25" thickBot="1" x14ac:dyDescent="0.2">
      <c r="A43" s="125">
        <v>90</v>
      </c>
      <c r="B43" s="132">
        <v>50</v>
      </c>
      <c r="C43" s="132">
        <v>3.15</v>
      </c>
    </row>
    <row r="44" spans="1:3" ht="14.25" thickBot="1" x14ac:dyDescent="0.2">
      <c r="A44" s="130">
        <v>90</v>
      </c>
      <c r="B44" s="132">
        <v>60</v>
      </c>
      <c r="C44" s="132">
        <v>2.93</v>
      </c>
    </row>
    <row r="45" spans="1:3" x14ac:dyDescent="0.15">
      <c r="A45" s="34" t="s">
        <v>164</v>
      </c>
    </row>
  </sheetData>
  <mergeCells count="2">
    <mergeCell ref="A7:A9"/>
    <mergeCell ref="B7:B9"/>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169</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3.57</v>
      </c>
    </row>
    <row r="11" spans="1:3" ht="14.25" thickBot="1" x14ac:dyDescent="0.2">
      <c r="A11" s="125">
        <v>0</v>
      </c>
      <c r="B11" s="132">
        <v>10</v>
      </c>
      <c r="C11" s="132">
        <v>3.76</v>
      </c>
    </row>
    <row r="12" spans="1:3" ht="14.25" thickBot="1" x14ac:dyDescent="0.2">
      <c r="A12" s="125">
        <v>0</v>
      </c>
      <c r="B12" s="132">
        <v>20</v>
      </c>
      <c r="C12" s="132">
        <v>3.88</v>
      </c>
    </row>
    <row r="13" spans="1:3" ht="14.25" thickBot="1" x14ac:dyDescent="0.2">
      <c r="A13" s="125">
        <v>0</v>
      </c>
      <c r="B13" s="132">
        <v>30</v>
      </c>
      <c r="C13" s="132">
        <v>3.91</v>
      </c>
    </row>
    <row r="14" spans="1:3" ht="14.25" thickBot="1" x14ac:dyDescent="0.2">
      <c r="A14" s="125">
        <v>0</v>
      </c>
      <c r="B14" s="132">
        <v>40</v>
      </c>
      <c r="C14" s="132">
        <v>3.86</v>
      </c>
    </row>
    <row r="15" spans="1:3" ht="14.25" thickBot="1" x14ac:dyDescent="0.2">
      <c r="A15" s="125">
        <v>0</v>
      </c>
      <c r="B15" s="132">
        <v>50</v>
      </c>
      <c r="C15" s="132">
        <v>3.73</v>
      </c>
    </row>
    <row r="16" spans="1:3" ht="14.25" thickBot="1" x14ac:dyDescent="0.2">
      <c r="A16" s="125">
        <v>0</v>
      </c>
      <c r="B16" s="132">
        <v>60</v>
      </c>
      <c r="C16" s="132">
        <v>3.51</v>
      </c>
    </row>
    <row r="17" spans="1:3" ht="14.25" thickBot="1" x14ac:dyDescent="0.2">
      <c r="A17" s="131">
        <v>15</v>
      </c>
      <c r="B17" s="132">
        <v>0</v>
      </c>
      <c r="C17" s="132">
        <v>3.57</v>
      </c>
    </row>
    <row r="18" spans="1:3" ht="14.25" thickBot="1" x14ac:dyDescent="0.2">
      <c r="A18" s="125">
        <v>15</v>
      </c>
      <c r="B18" s="132">
        <v>10</v>
      </c>
      <c r="C18" s="132">
        <v>3.75</v>
      </c>
    </row>
    <row r="19" spans="1:3" ht="14.25" thickBot="1" x14ac:dyDescent="0.2">
      <c r="A19" s="125">
        <v>15</v>
      </c>
      <c r="B19" s="132">
        <v>20</v>
      </c>
      <c r="C19" s="132">
        <v>3.87</v>
      </c>
    </row>
    <row r="20" spans="1:3" ht="14.25" thickBot="1" x14ac:dyDescent="0.2">
      <c r="A20" s="125">
        <v>15</v>
      </c>
      <c r="B20" s="132">
        <v>30</v>
      </c>
      <c r="C20" s="132">
        <v>3.89</v>
      </c>
    </row>
    <row r="21" spans="1:3" ht="14.25" thickBot="1" x14ac:dyDescent="0.2">
      <c r="A21" s="125">
        <v>15</v>
      </c>
      <c r="B21" s="132">
        <v>40</v>
      </c>
      <c r="C21" s="132">
        <v>3.84</v>
      </c>
    </row>
    <row r="22" spans="1:3" ht="14.25" thickBot="1" x14ac:dyDescent="0.2">
      <c r="A22" s="125">
        <v>15</v>
      </c>
      <c r="B22" s="132">
        <v>50</v>
      </c>
      <c r="C22" s="132">
        <v>3.71</v>
      </c>
    </row>
    <row r="23" spans="1:3" ht="14.25" thickBot="1" x14ac:dyDescent="0.2">
      <c r="A23" s="130">
        <v>15</v>
      </c>
      <c r="B23" s="132">
        <v>60</v>
      </c>
      <c r="C23" s="132">
        <v>3.49</v>
      </c>
    </row>
    <row r="24" spans="1:3" ht="14.25" thickBot="1" x14ac:dyDescent="0.2">
      <c r="A24" s="125">
        <v>30</v>
      </c>
      <c r="B24" s="132">
        <v>0</v>
      </c>
      <c r="C24" s="132">
        <v>3.57</v>
      </c>
    </row>
    <row r="25" spans="1:3" ht="14.25" thickBot="1" x14ac:dyDescent="0.2">
      <c r="A25" s="125">
        <v>30</v>
      </c>
      <c r="B25" s="132">
        <v>10</v>
      </c>
      <c r="C25" s="132">
        <v>3.73</v>
      </c>
    </row>
    <row r="26" spans="1:3" ht="14.25" thickBot="1" x14ac:dyDescent="0.2">
      <c r="A26" s="125">
        <v>30</v>
      </c>
      <c r="B26" s="132">
        <v>20</v>
      </c>
      <c r="C26" s="132">
        <v>3.82</v>
      </c>
    </row>
    <row r="27" spans="1:3" ht="14.25" thickBot="1" x14ac:dyDescent="0.2">
      <c r="A27" s="125">
        <v>30</v>
      </c>
      <c r="B27" s="132">
        <v>30</v>
      </c>
      <c r="C27" s="132">
        <v>3.84</v>
      </c>
    </row>
    <row r="28" spans="1:3" ht="14.25" thickBot="1" x14ac:dyDescent="0.2">
      <c r="A28" s="125">
        <v>30</v>
      </c>
      <c r="B28" s="132">
        <v>40</v>
      </c>
      <c r="C28" s="132">
        <v>3.78</v>
      </c>
    </row>
    <row r="29" spans="1:3" ht="14.25" thickBot="1" x14ac:dyDescent="0.2">
      <c r="A29" s="125">
        <v>30</v>
      </c>
      <c r="B29" s="132">
        <v>50</v>
      </c>
      <c r="C29" s="132">
        <v>3.64</v>
      </c>
    </row>
    <row r="30" spans="1:3" ht="14.25" thickBot="1" x14ac:dyDescent="0.2">
      <c r="A30" s="130">
        <v>30</v>
      </c>
      <c r="B30" s="132">
        <v>60</v>
      </c>
      <c r="C30" s="132">
        <v>3.43</v>
      </c>
    </row>
    <row r="31" spans="1:3" ht="14.25" thickBot="1" x14ac:dyDescent="0.2">
      <c r="A31" s="125">
        <v>45</v>
      </c>
      <c r="B31" s="132">
        <v>0</v>
      </c>
      <c r="C31" s="132">
        <v>3.57</v>
      </c>
    </row>
    <row r="32" spans="1:3" ht="14.25" thickBot="1" x14ac:dyDescent="0.2">
      <c r="A32" s="125">
        <v>45</v>
      </c>
      <c r="B32" s="132">
        <v>10</v>
      </c>
      <c r="C32" s="132">
        <v>3.69</v>
      </c>
    </row>
    <row r="33" spans="1:3" ht="14.25" thickBot="1" x14ac:dyDescent="0.2">
      <c r="A33" s="125">
        <v>45</v>
      </c>
      <c r="B33" s="132">
        <v>20</v>
      </c>
      <c r="C33" s="132">
        <v>3.76</v>
      </c>
    </row>
    <row r="34" spans="1:3" ht="14.25" thickBot="1" x14ac:dyDescent="0.2">
      <c r="A34" s="125">
        <v>45</v>
      </c>
      <c r="B34" s="132">
        <v>30</v>
      </c>
      <c r="C34" s="132">
        <v>3.75</v>
      </c>
    </row>
    <row r="35" spans="1:3" ht="14.25" thickBot="1" x14ac:dyDescent="0.2">
      <c r="A35" s="125">
        <v>45</v>
      </c>
      <c r="B35" s="132">
        <v>40</v>
      </c>
      <c r="C35" s="132">
        <v>3.67</v>
      </c>
    </row>
    <row r="36" spans="1:3" ht="14.25" thickBot="1" x14ac:dyDescent="0.2">
      <c r="A36" s="125">
        <v>45</v>
      </c>
      <c r="B36" s="132">
        <v>50</v>
      </c>
      <c r="C36" s="132">
        <v>3.53</v>
      </c>
    </row>
    <row r="37" spans="1:3" ht="14.25" thickBot="1" x14ac:dyDescent="0.2">
      <c r="A37" s="130">
        <v>45</v>
      </c>
      <c r="B37" s="132">
        <v>60</v>
      </c>
      <c r="C37" s="132">
        <v>3.32</v>
      </c>
    </row>
    <row r="38" spans="1:3" ht="14.25" thickBot="1" x14ac:dyDescent="0.2">
      <c r="A38" s="125">
        <v>90</v>
      </c>
      <c r="B38" s="132">
        <v>0</v>
      </c>
      <c r="C38" s="132">
        <v>3.57</v>
      </c>
    </row>
    <row r="39" spans="1:3" ht="14.25" thickBot="1" x14ac:dyDescent="0.2">
      <c r="A39" s="125">
        <v>90</v>
      </c>
      <c r="B39" s="132">
        <v>10</v>
      </c>
      <c r="C39" s="132">
        <v>3.53</v>
      </c>
    </row>
    <row r="40" spans="1:3" ht="14.25" thickBot="1" x14ac:dyDescent="0.2">
      <c r="A40" s="125">
        <v>90</v>
      </c>
      <c r="B40" s="132">
        <v>20</v>
      </c>
      <c r="C40" s="132">
        <v>3.46</v>
      </c>
    </row>
    <row r="41" spans="1:3" ht="14.25" thickBot="1" x14ac:dyDescent="0.2">
      <c r="A41" s="125">
        <v>90</v>
      </c>
      <c r="B41" s="132">
        <v>30</v>
      </c>
      <c r="C41" s="132">
        <v>3.33</v>
      </c>
    </row>
    <row r="42" spans="1:3" ht="14.25" thickBot="1" x14ac:dyDescent="0.2">
      <c r="A42" s="125">
        <v>90</v>
      </c>
      <c r="B42" s="132">
        <v>40</v>
      </c>
      <c r="C42" s="132">
        <v>3.18</v>
      </c>
    </row>
    <row r="43" spans="1:3" ht="14.25" thickBot="1" x14ac:dyDescent="0.2">
      <c r="A43" s="125">
        <v>90</v>
      </c>
      <c r="B43" s="132">
        <v>50</v>
      </c>
      <c r="C43" s="132">
        <v>2.99</v>
      </c>
    </row>
    <row r="44" spans="1:3" ht="14.25" thickBot="1" x14ac:dyDescent="0.2">
      <c r="A44" s="130">
        <v>90</v>
      </c>
      <c r="B44" s="132">
        <v>60</v>
      </c>
      <c r="C44" s="132">
        <v>2.78</v>
      </c>
    </row>
    <row r="45" spans="1:3" x14ac:dyDescent="0.15">
      <c r="A45" s="34" t="s">
        <v>164</v>
      </c>
    </row>
  </sheetData>
  <mergeCells count="2">
    <mergeCell ref="A7:A9"/>
    <mergeCell ref="B7:B9"/>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4" spans="1:3" ht="14.25" thickBot="1" x14ac:dyDescent="0.2">
      <c r="A4" s="32" t="s">
        <v>170</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3.78</v>
      </c>
    </row>
    <row r="11" spans="1:3" ht="14.25" thickBot="1" x14ac:dyDescent="0.2">
      <c r="A11" s="125">
        <v>0</v>
      </c>
      <c r="B11" s="132">
        <v>10</v>
      </c>
      <c r="C11" s="132">
        <v>3.99</v>
      </c>
    </row>
    <row r="12" spans="1:3" ht="14.25" thickBot="1" x14ac:dyDescent="0.2">
      <c r="A12" s="125">
        <v>0</v>
      </c>
      <c r="B12" s="132">
        <v>20</v>
      </c>
      <c r="C12" s="132">
        <v>4.13</v>
      </c>
    </row>
    <row r="13" spans="1:3" ht="14.25" thickBot="1" x14ac:dyDescent="0.2">
      <c r="A13" s="125">
        <v>0</v>
      </c>
      <c r="B13" s="132">
        <v>30</v>
      </c>
      <c r="C13" s="132">
        <v>4.17</v>
      </c>
    </row>
    <row r="14" spans="1:3" ht="14.25" thickBot="1" x14ac:dyDescent="0.2">
      <c r="A14" s="125">
        <v>0</v>
      </c>
      <c r="B14" s="132">
        <v>40</v>
      </c>
      <c r="C14" s="132">
        <v>4.12</v>
      </c>
    </row>
    <row r="15" spans="1:3" ht="14.25" thickBot="1" x14ac:dyDescent="0.2">
      <c r="A15" s="125">
        <v>0</v>
      </c>
      <c r="B15" s="132">
        <v>50</v>
      </c>
      <c r="C15" s="132">
        <v>3.98</v>
      </c>
    </row>
    <row r="16" spans="1:3" ht="14.25" thickBot="1" x14ac:dyDescent="0.2">
      <c r="A16" s="125">
        <v>0</v>
      </c>
      <c r="B16" s="132">
        <v>60</v>
      </c>
      <c r="C16" s="132">
        <v>3.76</v>
      </c>
    </row>
    <row r="17" spans="1:3" ht="14.25" thickBot="1" x14ac:dyDescent="0.2">
      <c r="A17" s="131">
        <v>15</v>
      </c>
      <c r="B17" s="132">
        <v>0</v>
      </c>
      <c r="C17" s="132">
        <v>3.78</v>
      </c>
    </row>
    <row r="18" spans="1:3" ht="14.25" thickBot="1" x14ac:dyDescent="0.2">
      <c r="A18" s="125">
        <v>15</v>
      </c>
      <c r="B18" s="132">
        <v>10</v>
      </c>
      <c r="C18" s="132">
        <v>3.98</v>
      </c>
    </row>
    <row r="19" spans="1:3" ht="14.25" thickBot="1" x14ac:dyDescent="0.2">
      <c r="A19" s="125">
        <v>15</v>
      </c>
      <c r="B19" s="132">
        <v>20</v>
      </c>
      <c r="C19" s="132">
        <v>4.1100000000000003</v>
      </c>
    </row>
    <row r="20" spans="1:3" ht="14.25" thickBot="1" x14ac:dyDescent="0.2">
      <c r="A20" s="125">
        <v>15</v>
      </c>
      <c r="B20" s="132">
        <v>30</v>
      </c>
      <c r="C20" s="132">
        <v>4.1500000000000004</v>
      </c>
    </row>
    <row r="21" spans="1:3" ht="14.25" thickBot="1" x14ac:dyDescent="0.2">
      <c r="A21" s="125">
        <v>15</v>
      </c>
      <c r="B21" s="132">
        <v>40</v>
      </c>
      <c r="C21" s="132">
        <v>4.0999999999999996</v>
      </c>
    </row>
    <row r="22" spans="1:3" ht="14.25" thickBot="1" x14ac:dyDescent="0.2">
      <c r="A22" s="125">
        <v>15</v>
      </c>
      <c r="B22" s="132">
        <v>50</v>
      </c>
      <c r="C22" s="132">
        <v>3.95</v>
      </c>
    </row>
    <row r="23" spans="1:3" ht="14.25" thickBot="1" x14ac:dyDescent="0.2">
      <c r="A23" s="130">
        <v>15</v>
      </c>
      <c r="B23" s="132">
        <v>60</v>
      </c>
      <c r="C23" s="132">
        <v>3.73</v>
      </c>
    </row>
    <row r="24" spans="1:3" ht="14.25" thickBot="1" x14ac:dyDescent="0.2">
      <c r="A24" s="125">
        <v>30</v>
      </c>
      <c r="B24" s="132">
        <v>0</v>
      </c>
      <c r="C24" s="132">
        <v>3.78</v>
      </c>
    </row>
    <row r="25" spans="1:3" ht="14.25" thickBot="1" x14ac:dyDescent="0.2">
      <c r="A25" s="125">
        <v>30</v>
      </c>
      <c r="B25" s="132">
        <v>10</v>
      </c>
      <c r="C25" s="132">
        <v>3.96</v>
      </c>
    </row>
    <row r="26" spans="1:3" ht="14.25" thickBot="1" x14ac:dyDescent="0.2">
      <c r="A26" s="125">
        <v>30</v>
      </c>
      <c r="B26" s="132">
        <v>20</v>
      </c>
      <c r="C26" s="132">
        <v>4.0599999999999996</v>
      </c>
    </row>
    <row r="27" spans="1:3" ht="14.25" thickBot="1" x14ac:dyDescent="0.2">
      <c r="A27" s="125">
        <v>30</v>
      </c>
      <c r="B27" s="132">
        <v>30</v>
      </c>
      <c r="C27" s="132">
        <v>4.09</v>
      </c>
    </row>
    <row r="28" spans="1:3" ht="14.25" thickBot="1" x14ac:dyDescent="0.2">
      <c r="A28" s="125">
        <v>30</v>
      </c>
      <c r="B28" s="132">
        <v>40</v>
      </c>
      <c r="C28" s="132">
        <v>4.0199999999999996</v>
      </c>
    </row>
    <row r="29" spans="1:3" ht="14.25" thickBot="1" x14ac:dyDescent="0.2">
      <c r="A29" s="125">
        <v>30</v>
      </c>
      <c r="B29" s="132">
        <v>50</v>
      </c>
      <c r="C29" s="132">
        <v>3.88</v>
      </c>
    </row>
    <row r="30" spans="1:3" ht="14.25" thickBot="1" x14ac:dyDescent="0.2">
      <c r="A30" s="130">
        <v>30</v>
      </c>
      <c r="B30" s="132">
        <v>60</v>
      </c>
      <c r="C30" s="132">
        <v>3.66</v>
      </c>
    </row>
    <row r="31" spans="1:3" ht="14.25" thickBot="1" x14ac:dyDescent="0.2">
      <c r="A31" s="125">
        <v>45</v>
      </c>
      <c r="B31" s="132">
        <v>0</v>
      </c>
      <c r="C31" s="132">
        <v>3.78</v>
      </c>
    </row>
    <row r="32" spans="1:3" ht="14.25" thickBot="1" x14ac:dyDescent="0.2">
      <c r="A32" s="125">
        <v>45</v>
      </c>
      <c r="B32" s="132">
        <v>10</v>
      </c>
      <c r="C32" s="132">
        <v>3.92</v>
      </c>
    </row>
    <row r="33" spans="1:3" ht="14.25" thickBot="1" x14ac:dyDescent="0.2">
      <c r="A33" s="125">
        <v>45</v>
      </c>
      <c r="B33" s="132">
        <v>20</v>
      </c>
      <c r="C33" s="132">
        <v>3.99</v>
      </c>
    </row>
    <row r="34" spans="1:3" ht="14.25" thickBot="1" x14ac:dyDescent="0.2">
      <c r="A34" s="125">
        <v>45</v>
      </c>
      <c r="B34" s="132">
        <v>30</v>
      </c>
      <c r="C34" s="132">
        <v>3.99</v>
      </c>
    </row>
    <row r="35" spans="1:3" ht="14.25" thickBot="1" x14ac:dyDescent="0.2">
      <c r="A35" s="125">
        <v>45</v>
      </c>
      <c r="B35" s="132">
        <v>40</v>
      </c>
      <c r="C35" s="132">
        <v>3.91</v>
      </c>
    </row>
    <row r="36" spans="1:3" ht="14.25" thickBot="1" x14ac:dyDescent="0.2">
      <c r="A36" s="125">
        <v>45</v>
      </c>
      <c r="B36" s="132">
        <v>50</v>
      </c>
      <c r="C36" s="132">
        <v>3.76</v>
      </c>
    </row>
    <row r="37" spans="1:3" ht="14.25" thickBot="1" x14ac:dyDescent="0.2">
      <c r="A37" s="130">
        <v>45</v>
      </c>
      <c r="B37" s="132">
        <v>60</v>
      </c>
      <c r="C37" s="132">
        <v>3.54</v>
      </c>
    </row>
    <row r="38" spans="1:3" ht="14.25" thickBot="1" x14ac:dyDescent="0.2">
      <c r="A38" s="125">
        <v>90</v>
      </c>
      <c r="B38" s="132">
        <v>0</v>
      </c>
      <c r="C38" s="132">
        <v>3.78</v>
      </c>
    </row>
    <row r="39" spans="1:3" ht="14.25" thickBot="1" x14ac:dyDescent="0.2">
      <c r="A39" s="125">
        <v>90</v>
      </c>
      <c r="B39" s="132">
        <v>10</v>
      </c>
      <c r="C39" s="132">
        <v>3.74</v>
      </c>
    </row>
    <row r="40" spans="1:3" ht="14.25" thickBot="1" x14ac:dyDescent="0.2">
      <c r="A40" s="125">
        <v>90</v>
      </c>
      <c r="B40" s="132">
        <v>20</v>
      </c>
      <c r="C40" s="132">
        <v>3.66</v>
      </c>
    </row>
    <row r="41" spans="1:3" ht="14.25" thickBot="1" x14ac:dyDescent="0.2">
      <c r="A41" s="125">
        <v>90</v>
      </c>
      <c r="B41" s="132">
        <v>30</v>
      </c>
      <c r="C41" s="132">
        <v>3.53</v>
      </c>
    </row>
    <row r="42" spans="1:3" ht="14.25" thickBot="1" x14ac:dyDescent="0.2">
      <c r="A42" s="125">
        <v>90</v>
      </c>
      <c r="B42" s="132">
        <v>40</v>
      </c>
      <c r="C42" s="132">
        <v>3.37</v>
      </c>
    </row>
    <row r="43" spans="1:3" ht="14.25" thickBot="1" x14ac:dyDescent="0.2">
      <c r="A43" s="125">
        <v>90</v>
      </c>
      <c r="B43" s="132">
        <v>50</v>
      </c>
      <c r="C43" s="132">
        <v>3.17</v>
      </c>
    </row>
    <row r="44" spans="1:3" ht="14.25" thickBot="1" x14ac:dyDescent="0.2">
      <c r="A44" s="130">
        <v>90</v>
      </c>
      <c r="B44" s="132">
        <v>60</v>
      </c>
      <c r="C44" s="132">
        <v>2.94</v>
      </c>
    </row>
    <row r="45" spans="1:3" x14ac:dyDescent="0.15">
      <c r="A45" s="34" t="s">
        <v>164</v>
      </c>
    </row>
  </sheetData>
  <mergeCells count="2">
    <mergeCell ref="A7:A9"/>
    <mergeCell ref="B7:B9"/>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5" t="s">
        <v>157</v>
      </c>
    </row>
    <row r="2" spans="1:3" x14ac:dyDescent="0.15">
      <c r="A2" s="18"/>
    </row>
    <row r="3" spans="1:3" x14ac:dyDescent="0.15">
      <c r="A3" s="18"/>
    </row>
    <row r="4" spans="1:3" ht="14.25" thickBot="1" x14ac:dyDescent="0.2">
      <c r="A4" s="32" t="s">
        <v>171</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3.77</v>
      </c>
    </row>
    <row r="11" spans="1:3" ht="14.25" thickBot="1" x14ac:dyDescent="0.2">
      <c r="A11" s="125">
        <v>0</v>
      </c>
      <c r="B11" s="132">
        <v>10</v>
      </c>
      <c r="C11" s="132">
        <v>3.97</v>
      </c>
    </row>
    <row r="12" spans="1:3" ht="14.25" thickBot="1" x14ac:dyDescent="0.2">
      <c r="A12" s="125">
        <v>0</v>
      </c>
      <c r="B12" s="132">
        <v>20</v>
      </c>
      <c r="C12" s="132">
        <v>4.09</v>
      </c>
    </row>
    <row r="13" spans="1:3" ht="14.25" thickBot="1" x14ac:dyDescent="0.2">
      <c r="A13" s="125">
        <v>0</v>
      </c>
      <c r="B13" s="132">
        <v>30</v>
      </c>
      <c r="C13" s="132">
        <v>4.12</v>
      </c>
    </row>
    <row r="14" spans="1:3" ht="14.25" thickBot="1" x14ac:dyDescent="0.2">
      <c r="A14" s="125">
        <v>0</v>
      </c>
      <c r="B14" s="132">
        <v>40</v>
      </c>
      <c r="C14" s="132">
        <v>4.07</v>
      </c>
    </row>
    <row r="15" spans="1:3" ht="14.25" thickBot="1" x14ac:dyDescent="0.2">
      <c r="A15" s="125">
        <v>0</v>
      </c>
      <c r="B15" s="132">
        <v>50</v>
      </c>
      <c r="C15" s="132">
        <v>3.92</v>
      </c>
    </row>
    <row r="16" spans="1:3" ht="14.25" thickBot="1" x14ac:dyDescent="0.2">
      <c r="A16" s="125">
        <v>0</v>
      </c>
      <c r="B16" s="132">
        <v>60</v>
      </c>
      <c r="C16" s="132">
        <v>3.69</v>
      </c>
    </row>
    <row r="17" spans="1:3" ht="14.25" thickBot="1" x14ac:dyDescent="0.2">
      <c r="A17" s="131">
        <v>15</v>
      </c>
      <c r="B17" s="132">
        <v>0</v>
      </c>
      <c r="C17" s="132">
        <v>3.77</v>
      </c>
    </row>
    <row r="18" spans="1:3" ht="14.25" thickBot="1" x14ac:dyDescent="0.2">
      <c r="A18" s="125">
        <v>15</v>
      </c>
      <c r="B18" s="132">
        <v>10</v>
      </c>
      <c r="C18" s="132">
        <v>3.96</v>
      </c>
    </row>
    <row r="19" spans="1:3" ht="14.25" thickBot="1" x14ac:dyDescent="0.2">
      <c r="A19" s="125">
        <v>15</v>
      </c>
      <c r="B19" s="132">
        <v>20</v>
      </c>
      <c r="C19" s="132">
        <v>4.08</v>
      </c>
    </row>
    <row r="20" spans="1:3" ht="14.25" thickBot="1" x14ac:dyDescent="0.2">
      <c r="A20" s="125">
        <v>15</v>
      </c>
      <c r="B20" s="132">
        <v>30</v>
      </c>
      <c r="C20" s="132">
        <v>4.0999999999999996</v>
      </c>
    </row>
    <row r="21" spans="1:3" ht="14.25" thickBot="1" x14ac:dyDescent="0.2">
      <c r="A21" s="125">
        <v>15</v>
      </c>
      <c r="B21" s="132">
        <v>40</v>
      </c>
      <c r="C21" s="132">
        <v>4.04</v>
      </c>
    </row>
    <row r="22" spans="1:3" ht="14.25" thickBot="1" x14ac:dyDescent="0.2">
      <c r="A22" s="125">
        <v>15</v>
      </c>
      <c r="B22" s="132">
        <v>50</v>
      </c>
      <c r="C22" s="132">
        <v>3.89</v>
      </c>
    </row>
    <row r="23" spans="1:3" ht="14.25" thickBot="1" x14ac:dyDescent="0.2">
      <c r="A23" s="130">
        <v>15</v>
      </c>
      <c r="B23" s="132">
        <v>60</v>
      </c>
      <c r="C23" s="132">
        <v>3.66</v>
      </c>
    </row>
    <row r="24" spans="1:3" ht="14.25" thickBot="1" x14ac:dyDescent="0.2">
      <c r="A24" s="125">
        <v>30</v>
      </c>
      <c r="B24" s="132">
        <v>0</v>
      </c>
      <c r="C24" s="132">
        <v>3.77</v>
      </c>
    </row>
    <row r="25" spans="1:3" ht="14.25" thickBot="1" x14ac:dyDescent="0.2">
      <c r="A25" s="125">
        <v>30</v>
      </c>
      <c r="B25" s="132">
        <v>10</v>
      </c>
      <c r="C25" s="132">
        <v>3.94</v>
      </c>
    </row>
    <row r="26" spans="1:3" ht="14.25" thickBot="1" x14ac:dyDescent="0.2">
      <c r="A26" s="125">
        <v>30</v>
      </c>
      <c r="B26" s="132">
        <v>20</v>
      </c>
      <c r="C26" s="132">
        <v>4.03</v>
      </c>
    </row>
    <row r="27" spans="1:3" ht="14.25" thickBot="1" x14ac:dyDescent="0.2">
      <c r="A27" s="125">
        <v>30</v>
      </c>
      <c r="B27" s="132">
        <v>30</v>
      </c>
      <c r="C27" s="132">
        <v>4.05</v>
      </c>
    </row>
    <row r="28" spans="1:3" ht="14.25" thickBot="1" x14ac:dyDescent="0.2">
      <c r="A28" s="125">
        <v>30</v>
      </c>
      <c r="B28" s="132">
        <v>40</v>
      </c>
      <c r="C28" s="132">
        <v>3.98</v>
      </c>
    </row>
    <row r="29" spans="1:3" ht="14.25" thickBot="1" x14ac:dyDescent="0.2">
      <c r="A29" s="125">
        <v>30</v>
      </c>
      <c r="B29" s="132">
        <v>50</v>
      </c>
      <c r="C29" s="132">
        <v>3.83</v>
      </c>
    </row>
    <row r="30" spans="1:3" ht="14.25" thickBot="1" x14ac:dyDescent="0.2">
      <c r="A30" s="130">
        <v>30</v>
      </c>
      <c r="B30" s="132">
        <v>60</v>
      </c>
      <c r="C30" s="132">
        <v>3.6</v>
      </c>
    </row>
    <row r="31" spans="1:3" ht="14.25" thickBot="1" x14ac:dyDescent="0.2">
      <c r="A31" s="125">
        <v>45</v>
      </c>
      <c r="B31" s="132">
        <v>0</v>
      </c>
      <c r="C31" s="132">
        <v>3.77</v>
      </c>
    </row>
    <row r="32" spans="1:3" ht="14.25" thickBot="1" x14ac:dyDescent="0.2">
      <c r="A32" s="125">
        <v>45</v>
      </c>
      <c r="B32" s="132">
        <v>10</v>
      </c>
      <c r="C32" s="132">
        <v>3.9</v>
      </c>
    </row>
    <row r="33" spans="1:3" ht="14.25" thickBot="1" x14ac:dyDescent="0.2">
      <c r="A33" s="125">
        <v>45</v>
      </c>
      <c r="B33" s="132">
        <v>20</v>
      </c>
      <c r="C33" s="132">
        <v>3.97</v>
      </c>
    </row>
    <row r="34" spans="1:3" ht="14.25" thickBot="1" x14ac:dyDescent="0.2">
      <c r="A34" s="125">
        <v>45</v>
      </c>
      <c r="B34" s="132">
        <v>30</v>
      </c>
      <c r="C34" s="132">
        <v>3.96</v>
      </c>
    </row>
    <row r="35" spans="1:3" ht="14.25" thickBot="1" x14ac:dyDescent="0.2">
      <c r="A35" s="125">
        <v>45</v>
      </c>
      <c r="B35" s="132">
        <v>40</v>
      </c>
      <c r="C35" s="132">
        <v>3.87</v>
      </c>
    </row>
    <row r="36" spans="1:3" ht="14.25" thickBot="1" x14ac:dyDescent="0.2">
      <c r="A36" s="125">
        <v>45</v>
      </c>
      <c r="B36" s="132">
        <v>50</v>
      </c>
      <c r="C36" s="132">
        <v>3.71</v>
      </c>
    </row>
    <row r="37" spans="1:3" ht="14.25" thickBot="1" x14ac:dyDescent="0.2">
      <c r="A37" s="130">
        <v>45</v>
      </c>
      <c r="B37" s="132">
        <v>60</v>
      </c>
      <c r="C37" s="132">
        <v>3.5</v>
      </c>
    </row>
    <row r="38" spans="1:3" ht="14.25" thickBot="1" x14ac:dyDescent="0.2">
      <c r="A38" s="125">
        <v>90</v>
      </c>
      <c r="B38" s="132">
        <v>0</v>
      </c>
      <c r="C38" s="132">
        <v>3.77</v>
      </c>
    </row>
    <row r="39" spans="1:3" ht="14.25" thickBot="1" x14ac:dyDescent="0.2">
      <c r="A39" s="125">
        <v>90</v>
      </c>
      <c r="B39" s="132">
        <v>10</v>
      </c>
      <c r="C39" s="132">
        <v>3.73</v>
      </c>
    </row>
    <row r="40" spans="1:3" ht="14.25" thickBot="1" x14ac:dyDescent="0.2">
      <c r="A40" s="125">
        <v>90</v>
      </c>
      <c r="B40" s="132">
        <v>20</v>
      </c>
      <c r="C40" s="132">
        <v>3.65</v>
      </c>
    </row>
    <row r="41" spans="1:3" ht="14.25" thickBot="1" x14ac:dyDescent="0.2">
      <c r="A41" s="125">
        <v>90</v>
      </c>
      <c r="B41" s="132">
        <v>30</v>
      </c>
      <c r="C41" s="132">
        <v>3.52</v>
      </c>
    </row>
    <row r="42" spans="1:3" ht="14.25" thickBot="1" x14ac:dyDescent="0.2">
      <c r="A42" s="125">
        <v>90</v>
      </c>
      <c r="B42" s="132">
        <v>40</v>
      </c>
      <c r="C42" s="132">
        <v>3.36</v>
      </c>
    </row>
    <row r="43" spans="1:3" ht="14.25" thickBot="1" x14ac:dyDescent="0.2">
      <c r="A43" s="125">
        <v>90</v>
      </c>
      <c r="B43" s="132">
        <v>50</v>
      </c>
      <c r="C43" s="132">
        <v>3.16</v>
      </c>
    </row>
    <row r="44" spans="1:3" ht="14.25" thickBot="1" x14ac:dyDescent="0.2">
      <c r="A44" s="130">
        <v>90</v>
      </c>
      <c r="B44" s="132">
        <v>60</v>
      </c>
      <c r="C44" s="132">
        <v>2.93</v>
      </c>
    </row>
    <row r="45" spans="1:3" x14ac:dyDescent="0.15">
      <c r="A45" s="34" t="s">
        <v>164</v>
      </c>
    </row>
  </sheetData>
  <mergeCells count="2">
    <mergeCell ref="A7:A9"/>
    <mergeCell ref="B7:B9"/>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172</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3.67</v>
      </c>
    </row>
    <row r="11" spans="1:3" ht="14.25" thickBot="1" x14ac:dyDescent="0.2">
      <c r="A11" s="125">
        <v>0</v>
      </c>
      <c r="B11" s="132">
        <v>10</v>
      </c>
      <c r="C11" s="132">
        <v>3.84</v>
      </c>
    </row>
    <row r="12" spans="1:3" ht="14.25" thickBot="1" x14ac:dyDescent="0.2">
      <c r="A12" s="125">
        <v>0</v>
      </c>
      <c r="B12" s="132">
        <v>20</v>
      </c>
      <c r="C12" s="132">
        <v>3.93</v>
      </c>
    </row>
    <row r="13" spans="1:3" ht="14.25" thickBot="1" x14ac:dyDescent="0.2">
      <c r="A13" s="125">
        <v>0</v>
      </c>
      <c r="B13" s="132">
        <v>30</v>
      </c>
      <c r="C13" s="132">
        <v>3.94</v>
      </c>
    </row>
    <row r="14" spans="1:3" ht="14.25" thickBot="1" x14ac:dyDescent="0.2">
      <c r="A14" s="125">
        <v>0</v>
      </c>
      <c r="B14" s="132">
        <v>40</v>
      </c>
      <c r="C14" s="132">
        <v>3.86</v>
      </c>
    </row>
    <row r="15" spans="1:3" ht="14.25" thickBot="1" x14ac:dyDescent="0.2">
      <c r="A15" s="125">
        <v>0</v>
      </c>
      <c r="B15" s="132">
        <v>50</v>
      </c>
      <c r="C15" s="132">
        <v>3.71</v>
      </c>
    </row>
    <row r="16" spans="1:3" ht="14.25" thickBot="1" x14ac:dyDescent="0.2">
      <c r="A16" s="125">
        <v>0</v>
      </c>
      <c r="B16" s="132">
        <v>60</v>
      </c>
      <c r="C16" s="132">
        <v>3.48</v>
      </c>
    </row>
    <row r="17" spans="1:3" ht="14.25" thickBot="1" x14ac:dyDescent="0.2">
      <c r="A17" s="131">
        <v>15</v>
      </c>
      <c r="B17" s="132">
        <v>0</v>
      </c>
      <c r="C17" s="132">
        <v>3.67</v>
      </c>
    </row>
    <row r="18" spans="1:3" ht="14.25" thickBot="1" x14ac:dyDescent="0.2">
      <c r="A18" s="125">
        <v>15</v>
      </c>
      <c r="B18" s="132">
        <v>10</v>
      </c>
      <c r="C18" s="132">
        <v>3.83</v>
      </c>
    </row>
    <row r="19" spans="1:3" ht="14.25" thickBot="1" x14ac:dyDescent="0.2">
      <c r="A19" s="125">
        <v>15</v>
      </c>
      <c r="B19" s="132">
        <v>20</v>
      </c>
      <c r="C19" s="132">
        <v>3.91</v>
      </c>
    </row>
    <row r="20" spans="1:3" ht="14.25" thickBot="1" x14ac:dyDescent="0.2">
      <c r="A20" s="125">
        <v>15</v>
      </c>
      <c r="B20" s="132">
        <v>30</v>
      </c>
      <c r="C20" s="132">
        <v>3.92</v>
      </c>
    </row>
    <row r="21" spans="1:3" ht="14.25" thickBot="1" x14ac:dyDescent="0.2">
      <c r="A21" s="125">
        <v>15</v>
      </c>
      <c r="B21" s="132">
        <v>40</v>
      </c>
      <c r="C21" s="132">
        <v>3.84</v>
      </c>
    </row>
    <row r="22" spans="1:3" ht="14.25" thickBot="1" x14ac:dyDescent="0.2">
      <c r="A22" s="125">
        <v>15</v>
      </c>
      <c r="B22" s="132">
        <v>50</v>
      </c>
      <c r="C22" s="132">
        <v>3.69</v>
      </c>
    </row>
    <row r="23" spans="1:3" ht="14.25" thickBot="1" x14ac:dyDescent="0.2">
      <c r="A23" s="130">
        <v>15</v>
      </c>
      <c r="B23" s="132">
        <v>60</v>
      </c>
      <c r="C23" s="132">
        <v>3.46</v>
      </c>
    </row>
    <row r="24" spans="1:3" ht="14.25" thickBot="1" x14ac:dyDescent="0.2">
      <c r="A24" s="125">
        <v>30</v>
      </c>
      <c r="B24" s="132">
        <v>0</v>
      </c>
      <c r="C24" s="132">
        <v>3.67</v>
      </c>
    </row>
    <row r="25" spans="1:3" ht="14.25" thickBot="1" x14ac:dyDescent="0.2">
      <c r="A25" s="125">
        <v>30</v>
      </c>
      <c r="B25" s="132">
        <v>10</v>
      </c>
      <c r="C25" s="132">
        <v>3.81</v>
      </c>
    </row>
    <row r="26" spans="1:3" ht="14.25" thickBot="1" x14ac:dyDescent="0.2">
      <c r="A26" s="125">
        <v>30</v>
      </c>
      <c r="B26" s="132">
        <v>20</v>
      </c>
      <c r="C26" s="132">
        <v>3.88</v>
      </c>
    </row>
    <row r="27" spans="1:3" ht="14.25" thickBot="1" x14ac:dyDescent="0.2">
      <c r="A27" s="125">
        <v>30</v>
      </c>
      <c r="B27" s="132">
        <v>30</v>
      </c>
      <c r="C27" s="132">
        <v>3.87</v>
      </c>
    </row>
    <row r="28" spans="1:3" ht="14.25" thickBot="1" x14ac:dyDescent="0.2">
      <c r="A28" s="125">
        <v>30</v>
      </c>
      <c r="B28" s="132">
        <v>40</v>
      </c>
      <c r="C28" s="132">
        <v>3.78</v>
      </c>
    </row>
    <row r="29" spans="1:3" ht="14.25" thickBot="1" x14ac:dyDescent="0.2">
      <c r="A29" s="125">
        <v>30</v>
      </c>
      <c r="B29" s="132">
        <v>50</v>
      </c>
      <c r="C29" s="132">
        <v>3.63</v>
      </c>
    </row>
    <row r="30" spans="1:3" ht="14.25" thickBot="1" x14ac:dyDescent="0.2">
      <c r="A30" s="130">
        <v>30</v>
      </c>
      <c r="B30" s="132">
        <v>60</v>
      </c>
      <c r="C30" s="132">
        <v>3.4</v>
      </c>
    </row>
    <row r="31" spans="1:3" ht="14.25" thickBot="1" x14ac:dyDescent="0.2">
      <c r="A31" s="125">
        <v>45</v>
      </c>
      <c r="B31" s="132">
        <v>0</v>
      </c>
      <c r="C31" s="132">
        <v>3.67</v>
      </c>
    </row>
    <row r="32" spans="1:3" ht="14.25" thickBot="1" x14ac:dyDescent="0.2">
      <c r="A32" s="125">
        <v>45</v>
      </c>
      <c r="B32" s="132">
        <v>10</v>
      </c>
      <c r="C32" s="132">
        <v>3.77</v>
      </c>
    </row>
    <row r="33" spans="1:3" ht="14.25" thickBot="1" x14ac:dyDescent="0.2">
      <c r="A33" s="125">
        <v>45</v>
      </c>
      <c r="B33" s="132">
        <v>20</v>
      </c>
      <c r="C33" s="132">
        <v>3.82</v>
      </c>
    </row>
    <row r="34" spans="1:3" ht="14.25" thickBot="1" x14ac:dyDescent="0.2">
      <c r="A34" s="125">
        <v>45</v>
      </c>
      <c r="B34" s="132">
        <v>30</v>
      </c>
      <c r="C34" s="132">
        <v>3.79</v>
      </c>
    </row>
    <row r="35" spans="1:3" ht="14.25" thickBot="1" x14ac:dyDescent="0.2">
      <c r="A35" s="125">
        <v>45</v>
      </c>
      <c r="B35" s="132">
        <v>40</v>
      </c>
      <c r="C35" s="132">
        <v>3.69</v>
      </c>
    </row>
    <row r="36" spans="1:3" ht="14.25" thickBot="1" x14ac:dyDescent="0.2">
      <c r="A36" s="125">
        <v>45</v>
      </c>
      <c r="B36" s="132">
        <v>50</v>
      </c>
      <c r="C36" s="132">
        <v>3.53</v>
      </c>
    </row>
    <row r="37" spans="1:3" ht="14.25" thickBot="1" x14ac:dyDescent="0.2">
      <c r="A37" s="130">
        <v>45</v>
      </c>
      <c r="B37" s="132">
        <v>60</v>
      </c>
      <c r="C37" s="132">
        <v>3.3</v>
      </c>
    </row>
    <row r="38" spans="1:3" ht="14.25" thickBot="1" x14ac:dyDescent="0.2">
      <c r="A38" s="125">
        <v>90</v>
      </c>
      <c r="B38" s="132">
        <v>0</v>
      </c>
      <c r="C38" s="132">
        <v>3.67</v>
      </c>
    </row>
    <row r="39" spans="1:3" ht="14.25" thickBot="1" x14ac:dyDescent="0.2">
      <c r="A39" s="125">
        <v>90</v>
      </c>
      <c r="B39" s="132">
        <v>10</v>
      </c>
      <c r="C39" s="132">
        <v>3.63</v>
      </c>
    </row>
    <row r="40" spans="1:3" ht="14.25" thickBot="1" x14ac:dyDescent="0.2">
      <c r="A40" s="125">
        <v>90</v>
      </c>
      <c r="B40" s="132">
        <v>20</v>
      </c>
      <c r="C40" s="132">
        <v>3.54</v>
      </c>
    </row>
    <row r="41" spans="1:3" ht="14.25" thickBot="1" x14ac:dyDescent="0.2">
      <c r="A41" s="125">
        <v>90</v>
      </c>
      <c r="B41" s="132">
        <v>30</v>
      </c>
      <c r="C41" s="132">
        <v>3.41</v>
      </c>
    </row>
    <row r="42" spans="1:3" ht="14.25" thickBot="1" x14ac:dyDescent="0.2">
      <c r="A42" s="125">
        <v>90</v>
      </c>
      <c r="B42" s="132">
        <v>40</v>
      </c>
      <c r="C42" s="132">
        <v>3.24</v>
      </c>
    </row>
    <row r="43" spans="1:3" ht="14.25" thickBot="1" x14ac:dyDescent="0.2">
      <c r="A43" s="125">
        <v>90</v>
      </c>
      <c r="B43" s="132">
        <v>50</v>
      </c>
      <c r="C43" s="132">
        <v>3.04</v>
      </c>
    </row>
    <row r="44" spans="1:3" ht="14.25" thickBot="1" x14ac:dyDescent="0.2">
      <c r="A44" s="130">
        <v>90</v>
      </c>
      <c r="B44" s="132">
        <v>60</v>
      </c>
      <c r="C44" s="132">
        <v>2.81</v>
      </c>
    </row>
    <row r="45" spans="1:3" x14ac:dyDescent="0.15">
      <c r="A45" s="34" t="s">
        <v>164</v>
      </c>
    </row>
  </sheetData>
  <mergeCells count="2">
    <mergeCell ref="A7:A9"/>
    <mergeCell ref="B7:B9"/>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5"/>
  <sheetViews>
    <sheetView workbookViewId="0">
      <selection activeCell="Q4" sqref="Q4"/>
    </sheetView>
  </sheetViews>
  <sheetFormatPr defaultRowHeight="13.5" x14ac:dyDescent="0.15"/>
  <sheetData>
    <row r="1" spans="1:3" ht="18" x14ac:dyDescent="0.15">
      <c r="A1" s="31" t="s">
        <v>157</v>
      </c>
    </row>
    <row r="2" spans="1:3" x14ac:dyDescent="0.15">
      <c r="A2" s="1"/>
    </row>
    <row r="3" spans="1:3" x14ac:dyDescent="0.15">
      <c r="A3" s="1"/>
    </row>
    <row r="4" spans="1:3" ht="14.25" thickBot="1" x14ac:dyDescent="0.2">
      <c r="A4" s="32" t="s">
        <v>173</v>
      </c>
      <c r="B4" s="33"/>
    </row>
    <row r="5" spans="1:3" x14ac:dyDescent="0.15">
      <c r="A5" s="18"/>
    </row>
    <row r="6" spans="1:3" ht="14.25" thickBot="1" x14ac:dyDescent="0.2">
      <c r="A6" s="18"/>
    </row>
    <row r="7" spans="1:3" x14ac:dyDescent="0.15">
      <c r="A7" s="211" t="s">
        <v>159</v>
      </c>
      <c r="B7" s="211" t="s">
        <v>160</v>
      </c>
      <c r="C7" s="124" t="s">
        <v>161</v>
      </c>
    </row>
    <row r="8" spans="1:3" x14ac:dyDescent="0.15">
      <c r="A8" s="212"/>
      <c r="B8" s="212"/>
      <c r="C8" s="125" t="s">
        <v>162</v>
      </c>
    </row>
    <row r="9" spans="1:3" ht="14.25" thickBot="1" x14ac:dyDescent="0.2">
      <c r="A9" s="213"/>
      <c r="B9" s="213"/>
      <c r="C9" s="130" t="s">
        <v>163</v>
      </c>
    </row>
    <row r="10" spans="1:3" ht="14.25" thickBot="1" x14ac:dyDescent="0.2">
      <c r="A10" s="131">
        <v>0</v>
      </c>
      <c r="B10" s="132">
        <v>0</v>
      </c>
      <c r="C10" s="132">
        <v>3.96</v>
      </c>
    </row>
    <row r="11" spans="1:3" ht="14.25" thickBot="1" x14ac:dyDescent="0.2">
      <c r="A11" s="125">
        <v>0</v>
      </c>
      <c r="B11" s="132">
        <v>10</v>
      </c>
      <c r="C11" s="132">
        <v>4.0599999999999996</v>
      </c>
    </row>
    <row r="12" spans="1:3" ht="14.25" thickBot="1" x14ac:dyDescent="0.2">
      <c r="A12" s="125">
        <v>0</v>
      </c>
      <c r="B12" s="132">
        <v>20</v>
      </c>
      <c r="C12" s="132">
        <v>4.09</v>
      </c>
    </row>
    <row r="13" spans="1:3" ht="14.25" thickBot="1" x14ac:dyDescent="0.2">
      <c r="A13" s="125">
        <v>0</v>
      </c>
      <c r="B13" s="132">
        <v>30</v>
      </c>
      <c r="C13" s="132">
        <v>4.0199999999999996</v>
      </c>
    </row>
    <row r="14" spans="1:3" ht="14.25" thickBot="1" x14ac:dyDescent="0.2">
      <c r="A14" s="125">
        <v>0</v>
      </c>
      <c r="B14" s="132">
        <v>40</v>
      </c>
      <c r="C14" s="132">
        <v>3.88</v>
      </c>
    </row>
    <row r="15" spans="1:3" ht="14.25" thickBot="1" x14ac:dyDescent="0.2">
      <c r="A15" s="125">
        <v>0</v>
      </c>
      <c r="B15" s="132">
        <v>50</v>
      </c>
      <c r="C15" s="132">
        <v>3.66</v>
      </c>
    </row>
    <row r="16" spans="1:3" ht="14.25" thickBot="1" x14ac:dyDescent="0.2">
      <c r="A16" s="125">
        <v>0</v>
      </c>
      <c r="B16" s="132">
        <v>60</v>
      </c>
      <c r="C16" s="132">
        <v>3.37</v>
      </c>
    </row>
    <row r="17" spans="1:3" ht="14.25" thickBot="1" x14ac:dyDescent="0.2">
      <c r="A17" s="131">
        <v>15</v>
      </c>
      <c r="B17" s="132">
        <v>0</v>
      </c>
      <c r="C17" s="132">
        <v>3.96</v>
      </c>
    </row>
    <row r="18" spans="1:3" ht="14.25" thickBot="1" x14ac:dyDescent="0.2">
      <c r="A18" s="125">
        <v>15</v>
      </c>
      <c r="B18" s="132">
        <v>10</v>
      </c>
      <c r="C18" s="132">
        <v>4.0599999999999996</v>
      </c>
    </row>
    <row r="19" spans="1:3" ht="14.25" thickBot="1" x14ac:dyDescent="0.2">
      <c r="A19" s="125">
        <v>15</v>
      </c>
      <c r="B19" s="132">
        <v>20</v>
      </c>
      <c r="C19" s="132">
        <v>4.08</v>
      </c>
    </row>
    <row r="20" spans="1:3" ht="14.25" thickBot="1" x14ac:dyDescent="0.2">
      <c r="A20" s="125">
        <v>15</v>
      </c>
      <c r="B20" s="132">
        <v>30</v>
      </c>
      <c r="C20" s="132">
        <v>4.0199999999999996</v>
      </c>
    </row>
    <row r="21" spans="1:3" ht="14.25" thickBot="1" x14ac:dyDescent="0.2">
      <c r="A21" s="125">
        <v>15</v>
      </c>
      <c r="B21" s="132">
        <v>40</v>
      </c>
      <c r="C21" s="132">
        <v>3.87</v>
      </c>
    </row>
    <row r="22" spans="1:3" ht="14.25" thickBot="1" x14ac:dyDescent="0.2">
      <c r="A22" s="125">
        <v>15</v>
      </c>
      <c r="B22" s="132">
        <v>50</v>
      </c>
      <c r="C22" s="132">
        <v>3.65</v>
      </c>
    </row>
    <row r="23" spans="1:3" ht="14.25" thickBot="1" x14ac:dyDescent="0.2">
      <c r="A23" s="130">
        <v>15</v>
      </c>
      <c r="B23" s="132">
        <v>60</v>
      </c>
      <c r="C23" s="132">
        <v>3.37</v>
      </c>
    </row>
    <row r="24" spans="1:3" ht="14.25" thickBot="1" x14ac:dyDescent="0.2">
      <c r="A24" s="125">
        <v>30</v>
      </c>
      <c r="B24" s="132">
        <v>0</v>
      </c>
      <c r="C24" s="132">
        <v>3.96</v>
      </c>
    </row>
    <row r="25" spans="1:3" ht="14.25" thickBot="1" x14ac:dyDescent="0.2">
      <c r="A25" s="125">
        <v>30</v>
      </c>
      <c r="B25" s="132">
        <v>10</v>
      </c>
      <c r="C25" s="132">
        <v>4.04</v>
      </c>
    </row>
    <row r="26" spans="1:3" ht="14.25" thickBot="1" x14ac:dyDescent="0.2">
      <c r="A26" s="125">
        <v>30</v>
      </c>
      <c r="B26" s="132">
        <v>20</v>
      </c>
      <c r="C26" s="132">
        <v>4.0599999999999996</v>
      </c>
    </row>
    <row r="27" spans="1:3" ht="14.25" thickBot="1" x14ac:dyDescent="0.2">
      <c r="A27" s="125">
        <v>30</v>
      </c>
      <c r="B27" s="132">
        <v>30</v>
      </c>
      <c r="C27" s="132">
        <v>3.99</v>
      </c>
    </row>
    <row r="28" spans="1:3" ht="14.25" thickBot="1" x14ac:dyDescent="0.2">
      <c r="A28" s="125">
        <v>30</v>
      </c>
      <c r="B28" s="132">
        <v>40</v>
      </c>
      <c r="C28" s="132">
        <v>3.85</v>
      </c>
    </row>
    <row r="29" spans="1:3" ht="14.25" thickBot="1" x14ac:dyDescent="0.2">
      <c r="A29" s="125">
        <v>30</v>
      </c>
      <c r="B29" s="132">
        <v>50</v>
      </c>
      <c r="C29" s="132">
        <v>3.63</v>
      </c>
    </row>
    <row r="30" spans="1:3" ht="14.25" thickBot="1" x14ac:dyDescent="0.2">
      <c r="A30" s="130">
        <v>30</v>
      </c>
      <c r="B30" s="132">
        <v>60</v>
      </c>
      <c r="C30" s="132">
        <v>3.35</v>
      </c>
    </row>
    <row r="31" spans="1:3" ht="14.25" thickBot="1" x14ac:dyDescent="0.2">
      <c r="A31" s="125">
        <v>45</v>
      </c>
      <c r="B31" s="132">
        <v>0</v>
      </c>
      <c r="C31" s="132">
        <v>3.96</v>
      </c>
    </row>
    <row r="32" spans="1:3" ht="14.25" thickBot="1" x14ac:dyDescent="0.2">
      <c r="A32" s="125">
        <v>45</v>
      </c>
      <c r="B32" s="132">
        <v>10</v>
      </c>
      <c r="C32" s="132">
        <v>4.0199999999999996</v>
      </c>
    </row>
    <row r="33" spans="1:3" ht="14.25" thickBot="1" x14ac:dyDescent="0.2">
      <c r="A33" s="125">
        <v>45</v>
      </c>
      <c r="B33" s="132">
        <v>20</v>
      </c>
      <c r="C33" s="132">
        <v>4.0199999999999996</v>
      </c>
    </row>
    <row r="34" spans="1:3" ht="14.25" thickBot="1" x14ac:dyDescent="0.2">
      <c r="A34" s="125">
        <v>45</v>
      </c>
      <c r="B34" s="132">
        <v>30</v>
      </c>
      <c r="C34" s="132">
        <v>3.94</v>
      </c>
    </row>
    <row r="35" spans="1:3" ht="14.25" thickBot="1" x14ac:dyDescent="0.2">
      <c r="A35" s="125">
        <v>45</v>
      </c>
      <c r="B35" s="132">
        <v>40</v>
      </c>
      <c r="C35" s="132">
        <v>3.79</v>
      </c>
    </row>
    <row r="36" spans="1:3" ht="14.25" thickBot="1" x14ac:dyDescent="0.2">
      <c r="A36" s="125">
        <v>45</v>
      </c>
      <c r="B36" s="132">
        <v>50</v>
      </c>
      <c r="C36" s="132">
        <v>3.58</v>
      </c>
    </row>
    <row r="37" spans="1:3" ht="14.25" thickBot="1" x14ac:dyDescent="0.2">
      <c r="A37" s="130">
        <v>45</v>
      </c>
      <c r="B37" s="132">
        <v>60</v>
      </c>
      <c r="C37" s="132">
        <v>3.31</v>
      </c>
    </row>
    <row r="38" spans="1:3" ht="14.25" thickBot="1" x14ac:dyDescent="0.2">
      <c r="A38" s="125">
        <v>90</v>
      </c>
      <c r="B38" s="132">
        <v>0</v>
      </c>
      <c r="C38" s="132">
        <v>3.96</v>
      </c>
    </row>
    <row r="39" spans="1:3" ht="14.25" thickBot="1" x14ac:dyDescent="0.2">
      <c r="A39" s="125">
        <v>90</v>
      </c>
      <c r="B39" s="132">
        <v>10</v>
      </c>
      <c r="C39" s="132">
        <v>3.92</v>
      </c>
    </row>
    <row r="40" spans="1:3" ht="14.25" thickBot="1" x14ac:dyDescent="0.2">
      <c r="A40" s="125">
        <v>90</v>
      </c>
      <c r="B40" s="132">
        <v>20</v>
      </c>
      <c r="C40" s="132">
        <v>3.83</v>
      </c>
    </row>
    <row r="41" spans="1:3" ht="14.25" thickBot="1" x14ac:dyDescent="0.2">
      <c r="A41" s="125">
        <v>90</v>
      </c>
      <c r="B41" s="132">
        <v>30</v>
      </c>
      <c r="C41" s="132">
        <v>3.68</v>
      </c>
    </row>
    <row r="42" spans="1:3" ht="14.25" thickBot="1" x14ac:dyDescent="0.2">
      <c r="A42" s="125">
        <v>90</v>
      </c>
      <c r="B42" s="132">
        <v>40</v>
      </c>
      <c r="C42" s="132">
        <v>3.49</v>
      </c>
    </row>
    <row r="43" spans="1:3" ht="14.25" thickBot="1" x14ac:dyDescent="0.2">
      <c r="A43" s="125">
        <v>90</v>
      </c>
      <c r="B43" s="132">
        <v>50</v>
      </c>
      <c r="C43" s="132">
        <v>3.26</v>
      </c>
    </row>
    <row r="44" spans="1:3" ht="14.25" thickBot="1" x14ac:dyDescent="0.2">
      <c r="A44" s="130">
        <v>90</v>
      </c>
      <c r="B44" s="132">
        <v>60</v>
      </c>
      <c r="C44" s="132">
        <v>3</v>
      </c>
    </row>
    <row r="45" spans="1:3" x14ac:dyDescent="0.15">
      <c r="A45" s="34" t="s">
        <v>164</v>
      </c>
    </row>
  </sheetData>
  <mergeCells count="2">
    <mergeCell ref="A7:A9"/>
    <mergeCell ref="B7:B9"/>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2:AC23"/>
  <sheetViews>
    <sheetView showGridLines="0" tabSelected="1" zoomScale="90" zoomScaleNormal="90" workbookViewId="0">
      <selection activeCell="E5" sqref="E5"/>
    </sheetView>
  </sheetViews>
  <sheetFormatPr defaultColWidth="9" defaultRowHeight="13.5" x14ac:dyDescent="0.15"/>
  <cols>
    <col min="1" max="1" width="2.5" style="68" customWidth="1"/>
    <col min="2" max="2" width="12.75" style="68" customWidth="1"/>
    <col min="3" max="3" width="27.625" style="68" bestFit="1" customWidth="1"/>
    <col min="4" max="4" width="17.25" style="68" bestFit="1" customWidth="1"/>
    <col min="5" max="5" width="15.25" style="68" customWidth="1"/>
    <col min="6" max="6" width="9.75" style="68" customWidth="1"/>
    <col min="7" max="7" width="6.625" style="68" customWidth="1"/>
    <col min="8" max="8" width="15.375" style="68" customWidth="1"/>
    <col min="9" max="11" width="13.75" style="68" customWidth="1"/>
    <col min="12" max="12" width="18" style="68" hidden="1" customWidth="1"/>
    <col min="13" max="17" width="10.625" style="68" customWidth="1"/>
    <col min="18" max="18" width="10.625" style="69" customWidth="1"/>
    <col min="19" max="20" width="10.625" style="68" customWidth="1"/>
    <col min="21" max="21" width="9" style="68"/>
    <col min="22" max="27" width="8.375" style="68" customWidth="1"/>
    <col min="28" max="28" width="8.375" style="70" customWidth="1"/>
    <col min="29" max="29" width="13.125" style="70" customWidth="1"/>
    <col min="30" max="16384" width="9" style="68"/>
  </cols>
  <sheetData>
    <row r="2" spans="2:19" x14ac:dyDescent="0.15">
      <c r="B2" s="64" t="s">
        <v>0</v>
      </c>
      <c r="C2" s="65"/>
      <c r="D2" s="65"/>
      <c r="E2" s="66"/>
      <c r="F2" s="66"/>
      <c r="G2" s="66"/>
      <c r="H2" s="66"/>
      <c r="I2" s="67"/>
      <c r="J2" s="67"/>
      <c r="K2" s="67"/>
    </row>
    <row r="3" spans="2:19" ht="20.25" customHeight="1" thickBot="1" x14ac:dyDescent="0.2">
      <c r="B3" s="176" t="s">
        <v>2</v>
      </c>
      <c r="C3" s="177"/>
      <c r="D3" s="71" t="s">
        <v>188</v>
      </c>
      <c r="E3" s="72" t="s">
        <v>3</v>
      </c>
      <c r="F3" s="163" t="s">
        <v>187</v>
      </c>
      <c r="G3" s="164"/>
      <c r="H3" s="165"/>
      <c r="I3" s="73" t="s">
        <v>4</v>
      </c>
      <c r="J3" s="74"/>
      <c r="K3" s="74"/>
    </row>
    <row r="4" spans="2:19" ht="22.5" customHeight="1" thickBot="1" x14ac:dyDescent="0.2">
      <c r="B4" s="178" t="s">
        <v>7</v>
      </c>
      <c r="C4" s="179"/>
      <c r="D4" s="75" t="s">
        <v>189</v>
      </c>
      <c r="E4" s="59"/>
      <c r="F4" s="166"/>
      <c r="G4" s="166"/>
      <c r="H4" s="167"/>
      <c r="I4" s="76" t="s">
        <v>8</v>
      </c>
      <c r="J4" s="78" t="str">
        <f>IF(E4="","←物件名、コメントを入力してください","")</f>
        <v>←物件名、コメントを入力してください</v>
      </c>
      <c r="K4" s="77"/>
    </row>
    <row r="5" spans="2:19" ht="22.5" customHeight="1" thickBot="1" x14ac:dyDescent="0.2">
      <c r="B5" s="178" t="s">
        <v>10</v>
      </c>
      <c r="C5" s="179"/>
      <c r="D5" s="75" t="s">
        <v>190</v>
      </c>
      <c r="E5" s="54"/>
      <c r="F5" s="168"/>
      <c r="G5" s="168"/>
      <c r="H5" s="169"/>
      <c r="I5" s="76" t="s">
        <v>8</v>
      </c>
      <c r="J5" s="78" t="str">
        <f>IF(E5="","←場所を選択してください","")</f>
        <v>←場所を選択してください</v>
      </c>
      <c r="K5" s="77"/>
    </row>
    <row r="6" spans="2:19" ht="22.5" customHeight="1" thickBot="1" x14ac:dyDescent="0.2">
      <c r="B6" s="180" t="s">
        <v>12</v>
      </c>
      <c r="C6" s="79" t="s">
        <v>235</v>
      </c>
      <c r="D6" s="80" t="s">
        <v>190</v>
      </c>
      <c r="E6" s="60"/>
      <c r="F6" s="168"/>
      <c r="G6" s="168"/>
      <c r="H6" s="169"/>
      <c r="I6" s="81" t="s">
        <v>8</v>
      </c>
      <c r="J6" s="78" t="str">
        <f>IF(E6="","←集熱器形式を選択してください","")</f>
        <v>←集熱器形式を選択してください</v>
      </c>
      <c r="K6" s="74"/>
    </row>
    <row r="7" spans="2:19" ht="22.5" customHeight="1" thickBot="1" x14ac:dyDescent="0.2">
      <c r="B7" s="181"/>
      <c r="C7" s="82" t="s">
        <v>16</v>
      </c>
      <c r="D7" s="83" t="s">
        <v>189</v>
      </c>
      <c r="E7" s="56"/>
      <c r="F7" s="168"/>
      <c r="G7" s="168"/>
      <c r="H7" s="169"/>
      <c r="I7" s="81" t="s">
        <v>17</v>
      </c>
      <c r="J7" s="78" t="str">
        <f>IF(E7="","←集熱面積を入力してください",IF(計算結果!D18&gt;0.5,"←集熱面積が過剰です",""))</f>
        <v>←集熱面積を入力してください</v>
      </c>
      <c r="K7" s="74"/>
      <c r="L7" s="68" t="s">
        <v>199</v>
      </c>
    </row>
    <row r="8" spans="2:19" ht="22.5" customHeight="1" thickBot="1" x14ac:dyDescent="0.2">
      <c r="B8" s="181"/>
      <c r="C8" s="82" t="s">
        <v>18</v>
      </c>
      <c r="D8" s="83" t="s">
        <v>190</v>
      </c>
      <c r="E8" s="60"/>
      <c r="F8" s="168"/>
      <c r="G8" s="168"/>
      <c r="H8" s="169"/>
      <c r="I8" s="81" t="s">
        <v>19</v>
      </c>
      <c r="J8" s="78" t="str">
        <f>IF(E8="","←傾斜角を選択してください","")</f>
        <v>←傾斜角を選択してください</v>
      </c>
      <c r="K8" s="74"/>
      <c r="L8" s="84" t="s">
        <v>200</v>
      </c>
    </row>
    <row r="9" spans="2:19" ht="22.5" customHeight="1" thickBot="1" x14ac:dyDescent="0.2">
      <c r="B9" s="182"/>
      <c r="C9" s="82" t="s">
        <v>228</v>
      </c>
      <c r="D9" s="83" t="s">
        <v>190</v>
      </c>
      <c r="E9" s="54"/>
      <c r="F9" s="168"/>
      <c r="G9" s="168"/>
      <c r="H9" s="169"/>
      <c r="I9" s="85" t="s">
        <v>19</v>
      </c>
      <c r="J9" s="78" t="str">
        <f>IF(E9="","←方位角を選択してください","")</f>
        <v>←方位角を選択してください</v>
      </c>
      <c r="K9" s="86"/>
      <c r="L9" s="84" t="s">
        <v>200</v>
      </c>
    </row>
    <row r="10" spans="2:19" ht="22.5" customHeight="1" x14ac:dyDescent="0.15">
      <c r="B10" s="87" t="s">
        <v>21</v>
      </c>
      <c r="C10" s="82" t="s">
        <v>22</v>
      </c>
      <c r="D10" s="88" t="s">
        <v>191</v>
      </c>
      <c r="E10" s="89" t="str">
        <f ca="1">IF(E8&lt;&gt;"",IFERROR(SUMPRODUCT((INDIRECT($E$5 &amp; "!A10:A44")=$E$9)*(INDIRECT($E$5 &amp; "!B10:B44")=$E$8)*INDIRECT($E$5&amp;"!C10:C44")),"-"),"-")</f>
        <v>-</v>
      </c>
      <c r="F10" s="168"/>
      <c r="G10" s="168"/>
      <c r="H10" s="169"/>
      <c r="I10" s="81" t="s">
        <v>23</v>
      </c>
      <c r="J10" s="74"/>
      <c r="K10" s="74"/>
    </row>
    <row r="11" spans="2:19" ht="22.5" customHeight="1" x14ac:dyDescent="0.15">
      <c r="B11" s="180" t="s">
        <v>24</v>
      </c>
      <c r="C11" s="82" t="s">
        <v>25</v>
      </c>
      <c r="D11" s="88" t="s">
        <v>191</v>
      </c>
      <c r="E11" s="90" t="str">
        <f>IFERROR(IF($E$6="平板形",VLOOKUP($E$5,'ηとγ（空調システム）'!$B$6:$D$15,2,FALSE),IF($E$6="真空管形",VLOOKUP($E$5,'ηとγ（空調システム）'!$B$6:$D$15,3,FALSE),"-")),"-")</f>
        <v>-</v>
      </c>
      <c r="F11" s="168"/>
      <c r="G11" s="168"/>
      <c r="H11" s="169"/>
      <c r="I11" s="81" t="s">
        <v>8</v>
      </c>
      <c r="J11" s="74"/>
      <c r="K11" s="74"/>
    </row>
    <row r="12" spans="2:19" ht="22.5" customHeight="1" thickBot="1" x14ac:dyDescent="0.2">
      <c r="B12" s="181"/>
      <c r="C12" s="82" t="s">
        <v>30</v>
      </c>
      <c r="D12" s="88" t="s">
        <v>191</v>
      </c>
      <c r="E12" s="91" t="str">
        <f>IFERROR(IF($E$6="平板形",VLOOKUP($E$5,'ηとγ（空調システム）'!$B$6:$F$15,4,FALSE),IF($E$6="真空管形",VLOOKUP($E$5,'ηとγ（空調システム）'!$B$6:$F$15,5,FALSE),"-")),"-")</f>
        <v>-</v>
      </c>
      <c r="F12" s="168"/>
      <c r="G12" s="168"/>
      <c r="H12" s="169"/>
      <c r="I12" s="81" t="s">
        <v>8</v>
      </c>
      <c r="J12" s="74"/>
      <c r="K12" s="74"/>
    </row>
    <row r="13" spans="2:19" ht="22.5" customHeight="1" thickBot="1" x14ac:dyDescent="0.2">
      <c r="B13" s="172" t="s">
        <v>32</v>
      </c>
      <c r="C13" s="82" t="s">
        <v>33</v>
      </c>
      <c r="D13" s="83" t="s">
        <v>190</v>
      </c>
      <c r="E13" s="60"/>
      <c r="F13" s="168"/>
      <c r="G13" s="168"/>
      <c r="H13" s="169"/>
      <c r="I13" s="81" t="s">
        <v>8</v>
      </c>
      <c r="J13" s="78" t="str">
        <f>IF(E13="","←地区を選択してください","")</f>
        <v>←地区を選択してください</v>
      </c>
      <c r="K13" s="74"/>
      <c r="L13" s="84" t="s">
        <v>201</v>
      </c>
      <c r="S13" s="92"/>
    </row>
    <row r="14" spans="2:19" ht="22.5" customHeight="1" thickBot="1" x14ac:dyDescent="0.2">
      <c r="B14" s="172"/>
      <c r="C14" s="82" t="s">
        <v>36</v>
      </c>
      <c r="D14" s="88" t="s">
        <v>192</v>
      </c>
      <c r="E14" s="93" t="str">
        <f>IFERROR(VLOOKUP($E$13,負荷率と運転時間!$B$4:$E$6,4,FALSE),"-")</f>
        <v>-</v>
      </c>
      <c r="F14" s="173" t="s">
        <v>208</v>
      </c>
      <c r="G14" s="164" t="s">
        <v>186</v>
      </c>
      <c r="H14" s="55"/>
      <c r="I14" s="76" t="s">
        <v>37</v>
      </c>
      <c r="J14" s="78" t="str">
        <f>IF(AND(OR(E13="",E13="その他"),H14=""),"←冷房運転時間を入力してください","")</f>
        <v>←冷房運転時間を入力してください</v>
      </c>
      <c r="K14" s="77"/>
      <c r="L14" s="68" t="s">
        <v>195</v>
      </c>
    </row>
    <row r="15" spans="2:19" ht="22.5" customHeight="1" thickBot="1" x14ac:dyDescent="0.2">
      <c r="B15" s="172"/>
      <c r="C15" s="82" t="s">
        <v>41</v>
      </c>
      <c r="D15" s="88" t="s">
        <v>192</v>
      </c>
      <c r="E15" s="94" t="str">
        <f>IFERROR(VLOOKUP($E$13,負荷率と運転時間!$B$4:$E$6,3,FALSE),"-")</f>
        <v>-</v>
      </c>
      <c r="F15" s="174"/>
      <c r="G15" s="170"/>
      <c r="H15" s="55"/>
      <c r="I15" s="76" t="s">
        <v>37</v>
      </c>
      <c r="J15" s="78" t="str">
        <f>IF(AND(OR(E13="",E13="その他"),H15=""),"←暖房運転時間を入力してください","")</f>
        <v>←暖房運転時間を入力してください</v>
      </c>
      <c r="K15" s="77"/>
      <c r="L15" s="68" t="s">
        <v>195</v>
      </c>
    </row>
    <row r="16" spans="2:19" ht="22.5" customHeight="1" thickBot="1" x14ac:dyDescent="0.2">
      <c r="B16" s="183" t="s">
        <v>45</v>
      </c>
      <c r="C16" s="82" t="s">
        <v>202</v>
      </c>
      <c r="D16" s="83" t="s">
        <v>211</v>
      </c>
      <c r="E16" s="54"/>
      <c r="F16" s="174"/>
      <c r="G16" s="170"/>
      <c r="H16" s="59"/>
      <c r="I16" s="76" t="s">
        <v>204</v>
      </c>
      <c r="J16" s="78" t="str">
        <f>IF(AND(E16="",H16=""),"←熱源機の型番を選択もしくは入力してください","")</f>
        <v>←熱源機の型番を選択もしくは入力してください</v>
      </c>
      <c r="K16" s="77"/>
    </row>
    <row r="17" spans="2:13" ht="22.5" customHeight="1" thickBot="1" x14ac:dyDescent="0.2">
      <c r="B17" s="184"/>
      <c r="C17" s="82" t="s">
        <v>46</v>
      </c>
      <c r="D17" s="83" t="s">
        <v>192</v>
      </c>
      <c r="E17" s="103" t="str">
        <f>IFERROR(VLOOKUP($E$16,熱源機能力!$B$5:$C$9,2,FALSE),"-")</f>
        <v>-</v>
      </c>
      <c r="F17" s="174"/>
      <c r="G17" s="170"/>
      <c r="H17" s="55"/>
      <c r="I17" s="81" t="s">
        <v>47</v>
      </c>
      <c r="J17" s="78" t="str">
        <f>IF(AND(H16&lt;&gt;"",H17=""),"←冷熱源機能力を入力してください","")</f>
        <v/>
      </c>
      <c r="K17" s="102"/>
      <c r="L17" s="68" t="s">
        <v>196</v>
      </c>
      <c r="M17" s="84"/>
    </row>
    <row r="18" spans="2:13" ht="22.5" customHeight="1" thickBot="1" x14ac:dyDescent="0.2">
      <c r="B18" s="184"/>
      <c r="C18" s="82" t="s">
        <v>51</v>
      </c>
      <c r="D18" s="83" t="s">
        <v>192</v>
      </c>
      <c r="E18" s="95" t="str">
        <f>IFERROR(VLOOKUP($E$16,熱源機能力!$B$5:$F$9,5,FALSE),"-")</f>
        <v>-</v>
      </c>
      <c r="F18" s="174"/>
      <c r="G18" s="170"/>
      <c r="H18" s="56"/>
      <c r="I18" s="76" t="s">
        <v>47</v>
      </c>
      <c r="J18" s="78" t="str">
        <f>IF(AND(H16&lt;&gt;"",H18=""),"←温熱源機能力を入力してください","")</f>
        <v/>
      </c>
      <c r="K18" s="77"/>
      <c r="L18" s="68" t="s">
        <v>196</v>
      </c>
      <c r="M18" s="84"/>
    </row>
    <row r="19" spans="2:13" ht="22.5" customHeight="1" thickBot="1" x14ac:dyDescent="0.2">
      <c r="B19" s="184"/>
      <c r="C19" s="82" t="s">
        <v>53</v>
      </c>
      <c r="D19" s="88" t="s">
        <v>193</v>
      </c>
      <c r="E19" s="96">
        <v>1.2</v>
      </c>
      <c r="F19" s="174"/>
      <c r="G19" s="170"/>
      <c r="H19" s="56"/>
      <c r="I19" s="81" t="s">
        <v>8</v>
      </c>
      <c r="J19" s="78" t="str">
        <f>IF(AND(E19="-",H19=""),"←冷熱源機の成績係数を入力してください","")</f>
        <v/>
      </c>
      <c r="K19" s="74"/>
      <c r="L19" s="68" t="s">
        <v>210</v>
      </c>
      <c r="M19" s="84"/>
    </row>
    <row r="20" spans="2:13" ht="22.5" customHeight="1" thickBot="1" x14ac:dyDescent="0.2">
      <c r="B20" s="184"/>
      <c r="C20" s="82" t="s">
        <v>55</v>
      </c>
      <c r="D20" s="88" t="s">
        <v>193</v>
      </c>
      <c r="E20" s="96">
        <v>0.8</v>
      </c>
      <c r="F20" s="174"/>
      <c r="G20" s="170"/>
      <c r="H20" s="55"/>
      <c r="I20" s="76" t="s">
        <v>8</v>
      </c>
      <c r="J20" s="78" t="str">
        <f>IF(AND(E20="-",H20=""),"←太陽熱利用の成績係数を入力してください","")</f>
        <v/>
      </c>
      <c r="K20" s="77"/>
      <c r="L20" s="68" t="s">
        <v>209</v>
      </c>
      <c r="M20" s="84"/>
    </row>
    <row r="21" spans="2:13" ht="22.5" customHeight="1" thickBot="1" x14ac:dyDescent="0.2">
      <c r="B21" s="184"/>
      <c r="C21" s="82" t="s">
        <v>56</v>
      </c>
      <c r="D21" s="88" t="s">
        <v>193</v>
      </c>
      <c r="E21" s="97">
        <v>0.85</v>
      </c>
      <c r="F21" s="174"/>
      <c r="G21" s="170"/>
      <c r="H21" s="55"/>
      <c r="I21" s="76" t="s">
        <v>8</v>
      </c>
      <c r="J21" s="78" t="str">
        <f>IF(AND(E21="-",H21=""),"←温熱源機効率を入力してください","")</f>
        <v/>
      </c>
      <c r="K21" s="77"/>
      <c r="L21" s="68" t="s">
        <v>197</v>
      </c>
      <c r="M21" s="84"/>
    </row>
    <row r="22" spans="2:13" ht="22.5" customHeight="1" thickBot="1" x14ac:dyDescent="0.2">
      <c r="B22" s="185"/>
      <c r="C22" s="82" t="s">
        <v>58</v>
      </c>
      <c r="D22" s="88" t="s">
        <v>193</v>
      </c>
      <c r="E22" s="93">
        <v>0.5</v>
      </c>
      <c r="F22" s="175"/>
      <c r="G22" s="171"/>
      <c r="H22" s="56"/>
      <c r="I22" s="76" t="s">
        <v>8</v>
      </c>
      <c r="J22" s="78"/>
      <c r="K22" s="77"/>
      <c r="L22" s="68" t="s">
        <v>198</v>
      </c>
    </row>
    <row r="23" spans="2:13" x14ac:dyDescent="0.15">
      <c r="B23" s="99"/>
      <c r="C23" s="98"/>
    </row>
  </sheetData>
  <sheetProtection password="E099" sheet="1" objects="1" scenarios="1" selectLockedCells="1"/>
  <mergeCells count="11">
    <mergeCell ref="F3:H3"/>
    <mergeCell ref="F4:H13"/>
    <mergeCell ref="G14:G22"/>
    <mergeCell ref="B13:B15"/>
    <mergeCell ref="F14:F22"/>
    <mergeCell ref="B3:C3"/>
    <mergeCell ref="B4:C4"/>
    <mergeCell ref="B5:C5"/>
    <mergeCell ref="B6:B9"/>
    <mergeCell ref="B11:B12"/>
    <mergeCell ref="B16:B22"/>
  </mergeCells>
  <phoneticPr fontId="3"/>
  <conditionalFormatting sqref="E14:E22">
    <cfRule type="expression" dxfId="3" priority="7">
      <formula>$H14&lt;&gt;""</formula>
    </cfRule>
  </conditionalFormatting>
  <conditionalFormatting sqref="E14:E15">
    <cfRule type="expression" dxfId="2" priority="3">
      <formula>$E$13="その他"</formula>
    </cfRule>
  </conditionalFormatting>
  <conditionalFormatting sqref="E17">
    <cfRule type="expression" dxfId="1" priority="2">
      <formula>$H$16&lt;&gt;""</formula>
    </cfRule>
  </conditionalFormatting>
  <conditionalFormatting sqref="E18">
    <cfRule type="expression" dxfId="0" priority="1">
      <formula>$H$16&lt;&gt;""</formula>
    </cfRule>
  </conditionalFormatting>
  <dataValidations count="2">
    <dataValidation type="decimal" allowBlank="1" showInputMessage="1" showErrorMessage="1" error="0～9999の範囲で入力してください。" sqref="E7">
      <formula1>0</formula1>
      <formula2>9999</formula2>
    </dataValidation>
    <dataValidation allowBlank="1" showInputMessage="1" showErrorMessage="1" error="0～8760の範囲で入力してください。" sqref="H16"/>
  </dataValidations>
  <pageMargins left="0.70866141732283472" right="0.70866141732283472" top="0.74803149606299213" bottom="0.74803149606299213" header="0.31496062992125984" footer="0.31496062992125984"/>
  <pageSetup paperSize="9" orientation="landscape" horizontalDpi="4294967293"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DL設定!$B$2:$B$10</xm:f>
          </x14:formula1>
          <xm:sqref>E5</xm:sqref>
        </x14:dataValidation>
        <x14:dataValidation type="list" allowBlank="1" showInputMessage="1" showErrorMessage="1">
          <x14:formula1>
            <xm:f>DL設定!$C$2:$C$3</xm:f>
          </x14:formula1>
          <xm:sqref>E6</xm:sqref>
        </x14:dataValidation>
        <x14:dataValidation type="list" allowBlank="1" showInputMessage="1" showErrorMessage="1">
          <x14:formula1>
            <xm:f>DL設定!$D$2:$D$8</xm:f>
          </x14:formula1>
          <xm:sqref>E8</xm:sqref>
        </x14:dataValidation>
        <x14:dataValidation type="list" allowBlank="1" showInputMessage="1" showErrorMessage="1">
          <x14:formula1>
            <xm:f>DL設定!$E$2:$E$6</xm:f>
          </x14:formula1>
          <xm:sqref>E9</xm:sqref>
        </x14:dataValidation>
        <x14:dataValidation type="list" allowBlank="1" showInputMessage="1" showErrorMessage="1">
          <x14:formula1>
            <xm:f>DL設定!$F$2:$F$5</xm:f>
          </x14:formula1>
          <xm:sqref>E13</xm:sqref>
        </x14:dataValidation>
        <x14:dataValidation type="list" allowBlank="1" showInputMessage="1" showErrorMessage="1">
          <x14:formula1>
            <xm:f>DL設定!$G$2:$G$6</xm:f>
          </x14:formula1>
          <xm:sqref>E16</xm:sqref>
        </x14:dataValidation>
        <x14:dataValidation type="whole" allowBlank="1" showInputMessage="1" showErrorMessage="1" error="0～99999（整数）の範囲で入力してください。">
          <x14:formula1>
            <xm:f>DL設定!P2</xm:f>
          </x14:formula1>
          <x14:formula2>
            <xm:f>DL設定!P3</xm:f>
          </x14:formula2>
          <xm:sqref>H18</xm:sqref>
        </x14:dataValidation>
        <x14:dataValidation type="decimal" allowBlank="1" showInputMessage="1" showErrorMessage="1" error="0.6～1.6の範囲で入力してください。">
          <x14:formula1>
            <xm:f>DL設定!Q2</xm:f>
          </x14:formula1>
          <x14:formula2>
            <xm:f>DL設定!Q3</xm:f>
          </x14:formula2>
          <xm:sqref>H19</xm:sqref>
        </x14:dataValidation>
        <x14:dataValidation type="decimal" allowBlank="1" showInputMessage="1" showErrorMessage="1" error="0.6～3.0の範囲で入力してください。">
          <x14:formula1>
            <xm:f>DL設定!R2</xm:f>
          </x14:formula1>
          <x14:formula2>
            <xm:f>DL設定!R3</xm:f>
          </x14:formula2>
          <xm:sqref>H20</xm:sqref>
        </x14:dataValidation>
        <x14:dataValidation type="decimal" allowBlank="1" showInputMessage="1" showErrorMessage="1" error="0.7～1.0の範囲で入力してください。">
          <x14:formula1>
            <xm:f>DL設定!S2</xm:f>
          </x14:formula1>
          <x14:formula2>
            <xm:f>DL設定!S3</xm:f>
          </x14:formula2>
          <xm:sqref>H21</xm:sqref>
        </x14:dataValidation>
        <x14:dataValidation type="decimal" allowBlank="1" showInputMessage="1" showErrorMessage="1" error="0.1～1.0の範囲で入力してください。">
          <x14:formula1>
            <xm:f>DL設定!T2</xm:f>
          </x14:formula1>
          <x14:formula2>
            <xm:f>DL設定!T3</xm:f>
          </x14:formula2>
          <xm:sqref>H22</xm:sqref>
        </x14:dataValidation>
        <x14:dataValidation type="whole" allowBlank="1" showInputMessage="1" showErrorMessage="1" error="0～99999（整数）の範囲で入力してください。">
          <x14:formula1>
            <xm:f>DL設定!O2</xm:f>
          </x14:formula1>
          <x14:formula2>
            <xm:f>DL設定!O3</xm:f>
          </x14:formula2>
          <xm:sqref>H17</xm:sqref>
        </x14:dataValidation>
        <x14:dataValidation type="decimal" allowBlank="1" showInputMessage="1" showErrorMessage="1" error="0～8760の範囲で入力してください。">
          <x14:formula1>
            <xm:f>DL設定!M2</xm:f>
          </x14:formula1>
          <x14:formula2>
            <xm:f>DL設定!M3</xm:f>
          </x14:formula2>
          <xm:sqref>H15</xm:sqref>
        </x14:dataValidation>
        <x14:dataValidation type="decimal" allowBlank="1" showInputMessage="1" showErrorMessage="1" error="0～8760の範囲で入力してください。">
          <x14:formula1>
            <xm:f>DL設定!L2</xm:f>
          </x14:formula1>
          <x14:formula2>
            <xm:f>DL設定!L3</xm:f>
          </x14:formula2>
          <xm:sqref>H14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0" tint="-0.34998626667073579"/>
  </sheetPr>
  <dimension ref="B2:F21"/>
  <sheetViews>
    <sheetView topLeftCell="B1" workbookViewId="0">
      <selection activeCell="D19" sqref="D19"/>
    </sheetView>
  </sheetViews>
  <sheetFormatPr defaultRowHeight="13.5" x14ac:dyDescent="0.15"/>
  <cols>
    <col min="1" max="1" width="7.375" customWidth="1"/>
    <col min="2" max="2" width="12.75" customWidth="1"/>
    <col min="3" max="3" width="27.625" bestFit="1" customWidth="1"/>
    <col min="4" max="4" width="18.75" customWidth="1"/>
    <col min="5" max="5" width="13.75" customWidth="1"/>
    <col min="6" max="6" width="34.125" customWidth="1"/>
  </cols>
  <sheetData>
    <row r="2" spans="2:6" x14ac:dyDescent="0.15">
      <c r="B2" s="1" t="s">
        <v>194</v>
      </c>
      <c r="C2" s="2"/>
      <c r="D2" s="3"/>
      <c r="E2" s="4"/>
      <c r="F2" s="5"/>
    </row>
    <row r="3" spans="2:6" x14ac:dyDescent="0.15">
      <c r="B3" s="190" t="s">
        <v>2</v>
      </c>
      <c r="C3" s="191"/>
      <c r="D3" s="41" t="s">
        <v>3</v>
      </c>
      <c r="E3" s="50" t="s">
        <v>4</v>
      </c>
      <c r="F3" s="8" t="s">
        <v>5</v>
      </c>
    </row>
    <row r="4" spans="2:6" x14ac:dyDescent="0.15">
      <c r="B4" s="192" t="s">
        <v>7</v>
      </c>
      <c r="C4" s="193"/>
      <c r="D4" s="14">
        <f>計算仕様!E4</f>
        <v>0</v>
      </c>
      <c r="E4" s="52" t="s">
        <v>8</v>
      </c>
      <c r="F4" s="10" t="s">
        <v>9</v>
      </c>
    </row>
    <row r="5" spans="2:6" x14ac:dyDescent="0.15">
      <c r="B5" s="192" t="s">
        <v>10</v>
      </c>
      <c r="C5" s="193"/>
      <c r="D5" s="14">
        <f>計算仕様!E5</f>
        <v>0</v>
      </c>
      <c r="E5" s="52" t="s">
        <v>8</v>
      </c>
      <c r="F5" s="10" t="s">
        <v>11</v>
      </c>
    </row>
    <row r="6" spans="2:6" ht="27" x14ac:dyDescent="0.15">
      <c r="B6" s="194" t="s">
        <v>12</v>
      </c>
      <c r="C6" s="51" t="s">
        <v>13</v>
      </c>
      <c r="D6" s="41">
        <f>計算仕様!E6</f>
        <v>0</v>
      </c>
      <c r="E6" s="53" t="s">
        <v>8</v>
      </c>
      <c r="F6" s="10" t="s">
        <v>15</v>
      </c>
    </row>
    <row r="7" spans="2:6" x14ac:dyDescent="0.15">
      <c r="B7" s="195"/>
      <c r="C7" s="49" t="s">
        <v>16</v>
      </c>
      <c r="D7" s="41">
        <f>計算仕様!E7</f>
        <v>0</v>
      </c>
      <c r="E7" s="53" t="s">
        <v>17</v>
      </c>
      <c r="F7" s="10" t="s">
        <v>9</v>
      </c>
    </row>
    <row r="8" spans="2:6" x14ac:dyDescent="0.15">
      <c r="B8" s="195"/>
      <c r="C8" s="49" t="s">
        <v>18</v>
      </c>
      <c r="D8" s="41">
        <f>計算仕様!E8</f>
        <v>0</v>
      </c>
      <c r="E8" s="53" t="s">
        <v>19</v>
      </c>
      <c r="F8" s="10" t="s">
        <v>11</v>
      </c>
    </row>
    <row r="9" spans="2:6" x14ac:dyDescent="0.15">
      <c r="B9" s="196"/>
      <c r="C9" s="49" t="s">
        <v>20</v>
      </c>
      <c r="D9" s="14">
        <f>計算仕様!E9</f>
        <v>0</v>
      </c>
      <c r="E9" s="52" t="s">
        <v>19</v>
      </c>
      <c r="F9" s="10" t="s">
        <v>11</v>
      </c>
    </row>
    <row r="10" spans="2:6" ht="27" x14ac:dyDescent="0.15">
      <c r="B10" s="15" t="s">
        <v>21</v>
      </c>
      <c r="C10" s="49" t="s">
        <v>22</v>
      </c>
      <c r="D10" s="24" t="str">
        <f ca="1">計算仕様!E10</f>
        <v>-</v>
      </c>
      <c r="E10" s="53" t="s">
        <v>23</v>
      </c>
      <c r="F10" s="10" t="s">
        <v>174</v>
      </c>
    </row>
    <row r="11" spans="2:6" x14ac:dyDescent="0.15">
      <c r="B11" s="194" t="s">
        <v>24</v>
      </c>
      <c r="C11" s="49" t="s">
        <v>25</v>
      </c>
      <c r="D11" s="41" t="str">
        <f>計算仕様!E11</f>
        <v>-</v>
      </c>
      <c r="E11" s="53" t="s">
        <v>8</v>
      </c>
      <c r="F11" s="187" t="s">
        <v>26</v>
      </c>
    </row>
    <row r="12" spans="2:6" x14ac:dyDescent="0.15">
      <c r="B12" s="195"/>
      <c r="C12" s="49" t="s">
        <v>30</v>
      </c>
      <c r="D12" s="41" t="str">
        <f>計算仕様!E12</f>
        <v>-</v>
      </c>
      <c r="E12" s="53" t="s">
        <v>8</v>
      </c>
      <c r="F12" s="188"/>
    </row>
    <row r="13" spans="2:6" ht="27" x14ac:dyDescent="0.15">
      <c r="B13" s="186" t="s">
        <v>32</v>
      </c>
      <c r="C13" s="49" t="s">
        <v>33</v>
      </c>
      <c r="D13" s="41">
        <f>計算仕様!E13</f>
        <v>0</v>
      </c>
      <c r="E13" s="53" t="s">
        <v>34</v>
      </c>
      <c r="F13" s="17" t="s">
        <v>35</v>
      </c>
    </row>
    <row r="14" spans="2:6" x14ac:dyDescent="0.15">
      <c r="B14" s="186"/>
      <c r="C14" s="49" t="s">
        <v>36</v>
      </c>
      <c r="D14" s="14" t="str">
        <f>IF(計算仕様!H14&lt;&gt;"",計算仕様!H14,計算仕様!E14)</f>
        <v>-</v>
      </c>
      <c r="E14" s="52" t="s">
        <v>37</v>
      </c>
      <c r="F14" s="187" t="s">
        <v>38</v>
      </c>
    </row>
    <row r="15" spans="2:6" x14ac:dyDescent="0.15">
      <c r="B15" s="186"/>
      <c r="C15" s="49" t="s">
        <v>41</v>
      </c>
      <c r="D15" s="14" t="str">
        <f>IF(計算仕様!H15&lt;&gt;"",計算仕様!H15,計算仕様!E15)</f>
        <v>-</v>
      </c>
      <c r="E15" s="52" t="s">
        <v>37</v>
      </c>
      <c r="F15" s="188"/>
    </row>
    <row r="16" spans="2:6" x14ac:dyDescent="0.15">
      <c r="B16" s="197"/>
      <c r="C16" s="49" t="s">
        <v>46</v>
      </c>
      <c r="D16" s="14" t="str">
        <f>IF(計算仕様!H17&lt;&gt;"",計算仕様!H17,計算仕様!E17)</f>
        <v>-</v>
      </c>
      <c r="E16" s="53" t="s">
        <v>47</v>
      </c>
      <c r="F16" s="187" t="s">
        <v>48</v>
      </c>
    </row>
    <row r="17" spans="2:6" x14ac:dyDescent="0.15">
      <c r="B17" s="197"/>
      <c r="C17" s="49" t="s">
        <v>51</v>
      </c>
      <c r="D17" s="41" t="str">
        <f>IF(計算仕様!H18&lt;&gt;"",計算仕様!H18,計算仕様!E18)</f>
        <v>-</v>
      </c>
      <c r="E17" s="52" t="s">
        <v>47</v>
      </c>
      <c r="F17" s="189"/>
    </row>
    <row r="18" spans="2:6" x14ac:dyDescent="0.15">
      <c r="B18" s="197"/>
      <c r="C18" s="49" t="s">
        <v>53</v>
      </c>
      <c r="D18" s="57">
        <f>IF(計算仕様!H19&lt;&gt;"",計算仕様!H19,計算仕様!E19)</f>
        <v>1.2</v>
      </c>
      <c r="E18" s="53" t="s">
        <v>8</v>
      </c>
      <c r="F18" s="10" t="s">
        <v>54</v>
      </c>
    </row>
    <row r="19" spans="2:6" x14ac:dyDescent="0.15">
      <c r="B19" s="197"/>
      <c r="C19" s="49" t="s">
        <v>55</v>
      </c>
      <c r="D19" s="58">
        <f>IF(計算仕様!H20&lt;&gt;"",計算仕様!H20,計算仕様!E20)</f>
        <v>0.8</v>
      </c>
      <c r="E19" s="52" t="s">
        <v>8</v>
      </c>
      <c r="F19" s="10" t="s">
        <v>54</v>
      </c>
    </row>
    <row r="20" spans="2:6" x14ac:dyDescent="0.15">
      <c r="B20" s="197"/>
      <c r="C20" s="49" t="s">
        <v>56</v>
      </c>
      <c r="D20" s="58">
        <f>IF(計算仕様!H21&lt;&gt;"",計算仕様!H21,計算仕様!E21)</f>
        <v>0.85</v>
      </c>
      <c r="E20" s="52" t="s">
        <v>8</v>
      </c>
      <c r="F20" s="10" t="s">
        <v>54</v>
      </c>
    </row>
    <row r="21" spans="2:6" x14ac:dyDescent="0.15">
      <c r="B21" s="189"/>
      <c r="C21" s="49" t="s">
        <v>58</v>
      </c>
      <c r="D21" s="41">
        <f>IF(計算仕様!H22&lt;&gt;"",計算仕様!H22,計算仕様!E22)</f>
        <v>0.5</v>
      </c>
      <c r="E21" s="52" t="s">
        <v>8</v>
      </c>
      <c r="F21" s="10" t="s">
        <v>59</v>
      </c>
    </row>
  </sheetData>
  <mergeCells count="10">
    <mergeCell ref="B13:B15"/>
    <mergeCell ref="F14:F15"/>
    <mergeCell ref="F16:F17"/>
    <mergeCell ref="B3:C3"/>
    <mergeCell ref="B4:C4"/>
    <mergeCell ref="B5:C5"/>
    <mergeCell ref="B6:B9"/>
    <mergeCell ref="B11:B12"/>
    <mergeCell ref="F11:F12"/>
    <mergeCell ref="B16:B21"/>
  </mergeCells>
  <phoneticPr fontId="3"/>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34998626667073579"/>
  </sheetPr>
  <dimension ref="B2:F48"/>
  <sheetViews>
    <sheetView workbookViewId="0">
      <selection activeCell="D19" sqref="D19"/>
    </sheetView>
  </sheetViews>
  <sheetFormatPr defaultRowHeight="13.5" x14ac:dyDescent="0.15"/>
  <cols>
    <col min="1" max="1" width="7.375" customWidth="1"/>
    <col min="2" max="2" width="12.625" style="1" customWidth="1"/>
    <col min="3" max="3" width="28.625" style="2" customWidth="1"/>
    <col min="4" max="4" width="12.625" style="3" customWidth="1"/>
    <col min="5" max="5" width="12.625" style="4" customWidth="1"/>
    <col min="6" max="6" width="20.625" style="6" customWidth="1"/>
  </cols>
  <sheetData>
    <row r="2" spans="2:6" x14ac:dyDescent="0.15">
      <c r="B2" s="1" t="s">
        <v>1</v>
      </c>
    </row>
    <row r="3" spans="2:6" x14ac:dyDescent="0.15">
      <c r="B3" s="190" t="s">
        <v>2</v>
      </c>
      <c r="C3" s="190"/>
      <c r="D3" s="7" t="s">
        <v>3</v>
      </c>
      <c r="E3" s="7" t="s">
        <v>4</v>
      </c>
      <c r="F3" s="7" t="s">
        <v>6</v>
      </c>
    </row>
    <row r="4" spans="2:6" x14ac:dyDescent="0.15">
      <c r="B4" s="201" t="s">
        <v>7</v>
      </c>
      <c r="C4" s="202"/>
      <c r="D4" s="9">
        <f>最終入力値!D4</f>
        <v>0</v>
      </c>
      <c r="E4" s="9" t="s">
        <v>8</v>
      </c>
      <c r="F4" s="11"/>
    </row>
    <row r="5" spans="2:6" x14ac:dyDescent="0.15">
      <c r="B5" s="201" t="s">
        <v>10</v>
      </c>
      <c r="C5" s="202"/>
      <c r="D5" s="9">
        <f>最終入力値!D5</f>
        <v>0</v>
      </c>
      <c r="E5" s="9" t="s">
        <v>8</v>
      </c>
      <c r="F5" s="11"/>
    </row>
    <row r="6" spans="2:6" x14ac:dyDescent="0.15">
      <c r="B6" s="198" t="s">
        <v>12</v>
      </c>
      <c r="C6" s="12" t="s">
        <v>13</v>
      </c>
      <c r="D6" s="9">
        <f>最終入力値!D6</f>
        <v>0</v>
      </c>
      <c r="E6" s="7" t="s">
        <v>8</v>
      </c>
      <c r="F6" s="11"/>
    </row>
    <row r="7" spans="2:6" x14ac:dyDescent="0.15">
      <c r="B7" s="199"/>
      <c r="C7" s="13" t="s">
        <v>16</v>
      </c>
      <c r="D7" s="9">
        <f>最終入力値!D7</f>
        <v>0</v>
      </c>
      <c r="E7" s="7" t="s">
        <v>17</v>
      </c>
      <c r="F7" s="11"/>
    </row>
    <row r="8" spans="2:6" x14ac:dyDescent="0.15">
      <c r="B8" s="199"/>
      <c r="C8" s="13" t="s">
        <v>18</v>
      </c>
      <c r="D8" s="9">
        <f>最終入力値!D8</f>
        <v>0</v>
      </c>
      <c r="E8" s="7" t="s">
        <v>19</v>
      </c>
      <c r="F8" s="11"/>
    </row>
    <row r="9" spans="2:6" x14ac:dyDescent="0.15">
      <c r="B9" s="200"/>
      <c r="C9" s="13" t="s">
        <v>20</v>
      </c>
      <c r="D9" s="9">
        <f>最終入力値!D9</f>
        <v>0</v>
      </c>
      <c r="E9" s="14" t="s">
        <v>19</v>
      </c>
      <c r="F9" s="11"/>
    </row>
    <row r="10" spans="2:6" x14ac:dyDescent="0.15">
      <c r="B10" s="198" t="s">
        <v>21</v>
      </c>
      <c r="C10" s="13" t="s">
        <v>22</v>
      </c>
      <c r="D10" s="9" t="str">
        <f ca="1">最終入力値!D10</f>
        <v>-</v>
      </c>
      <c r="E10" s="7" t="s">
        <v>23</v>
      </c>
      <c r="F10" s="11"/>
    </row>
    <row r="11" spans="2:6" x14ac:dyDescent="0.15">
      <c r="B11" s="199"/>
      <c r="C11" s="13" t="s">
        <v>27</v>
      </c>
      <c r="D11" s="16" t="e">
        <f ca="1">D10*365</f>
        <v>#VALUE!</v>
      </c>
      <c r="E11" s="7" t="s">
        <v>28</v>
      </c>
      <c r="F11" s="12" t="s">
        <v>29</v>
      </c>
    </row>
    <row r="12" spans="2:6" x14ac:dyDescent="0.15">
      <c r="B12" s="198" t="s">
        <v>31</v>
      </c>
      <c r="C12" s="13" t="s">
        <v>25</v>
      </c>
      <c r="D12" s="7" t="str">
        <f>最終入力値!D11</f>
        <v>-</v>
      </c>
      <c r="E12" s="7" t="s">
        <v>8</v>
      </c>
      <c r="F12" s="11"/>
    </row>
    <row r="13" spans="2:6" x14ac:dyDescent="0.15">
      <c r="B13" s="199"/>
      <c r="C13" s="13" t="s">
        <v>30</v>
      </c>
      <c r="D13" s="7" t="str">
        <f>最終入力値!D12</f>
        <v>-</v>
      </c>
      <c r="E13" s="7" t="s">
        <v>8</v>
      </c>
      <c r="F13" s="11"/>
    </row>
    <row r="14" spans="2:6" x14ac:dyDescent="0.15">
      <c r="B14" s="199"/>
      <c r="C14" s="13" t="s">
        <v>39</v>
      </c>
      <c r="D14" s="7" t="e">
        <f>D12*(1-D13)</f>
        <v>#VALUE!</v>
      </c>
      <c r="E14" s="7" t="s">
        <v>8</v>
      </c>
      <c r="F14" s="11" t="s">
        <v>40</v>
      </c>
    </row>
    <row r="15" spans="2:6" x14ac:dyDescent="0.15">
      <c r="B15" s="199"/>
      <c r="C15" s="13" t="s">
        <v>42</v>
      </c>
      <c r="D15" s="16" t="e">
        <f ca="1">D12*D10*D7*365</f>
        <v>#VALUE!</v>
      </c>
      <c r="E15" s="7" t="s">
        <v>43</v>
      </c>
      <c r="F15" s="11" t="s">
        <v>44</v>
      </c>
    </row>
    <row r="16" spans="2:6" x14ac:dyDescent="0.15">
      <c r="B16" s="200"/>
      <c r="C16" s="13" t="s">
        <v>49</v>
      </c>
      <c r="D16" s="16" t="e">
        <f ca="1">D15*(1-D13)</f>
        <v>#VALUE!</v>
      </c>
      <c r="E16" s="7" t="s">
        <v>43</v>
      </c>
      <c r="F16" s="11" t="s">
        <v>50</v>
      </c>
    </row>
    <row r="17" spans="2:6" x14ac:dyDescent="0.15">
      <c r="B17" s="198" t="s">
        <v>52</v>
      </c>
      <c r="C17" s="2" t="s">
        <v>33</v>
      </c>
      <c r="D17" s="7">
        <f>最終入力値!D13</f>
        <v>0</v>
      </c>
      <c r="E17" s="7" t="s">
        <v>8</v>
      </c>
      <c r="F17" s="11"/>
    </row>
    <row r="18" spans="2:6" x14ac:dyDescent="0.15">
      <c r="B18" s="199"/>
      <c r="C18" s="13" t="s">
        <v>36</v>
      </c>
      <c r="D18" s="104" t="str">
        <f>最終入力値!D14</f>
        <v>-</v>
      </c>
      <c r="E18" s="9" t="s">
        <v>37</v>
      </c>
      <c r="F18" s="11"/>
    </row>
    <row r="19" spans="2:6" x14ac:dyDescent="0.15">
      <c r="B19" s="199"/>
      <c r="C19" s="13" t="s">
        <v>41</v>
      </c>
      <c r="D19" s="104" t="str">
        <f>最終入力値!D15</f>
        <v>-</v>
      </c>
      <c r="E19" s="9" t="s">
        <v>37</v>
      </c>
      <c r="F19" s="11"/>
    </row>
    <row r="20" spans="2:6" x14ac:dyDescent="0.15">
      <c r="B20" s="199"/>
      <c r="C20" s="13" t="s">
        <v>57</v>
      </c>
      <c r="D20" s="9">
        <v>2920</v>
      </c>
      <c r="E20" s="9" t="s">
        <v>37</v>
      </c>
      <c r="F20" s="11"/>
    </row>
    <row r="21" spans="2:6" x14ac:dyDescent="0.15">
      <c r="B21" s="199"/>
      <c r="C21" s="12" t="s">
        <v>60</v>
      </c>
      <c r="D21" s="16" t="e">
        <f ca="1">D16*(D18/D20)</f>
        <v>#VALUE!</v>
      </c>
      <c r="E21" s="9" t="s">
        <v>43</v>
      </c>
      <c r="F21" s="11" t="s">
        <v>61</v>
      </c>
    </row>
    <row r="22" spans="2:6" x14ac:dyDescent="0.15">
      <c r="B22" s="199"/>
      <c r="C22" s="2" t="s">
        <v>62</v>
      </c>
      <c r="D22" s="16" t="e">
        <f ca="1">D16*(D19/D20)</f>
        <v>#VALUE!</v>
      </c>
      <c r="E22" s="9" t="s">
        <v>43</v>
      </c>
      <c r="F22" s="11" t="s">
        <v>63</v>
      </c>
    </row>
    <row r="23" spans="2:6" x14ac:dyDescent="0.15">
      <c r="B23" s="199"/>
      <c r="C23" s="13" t="s">
        <v>64</v>
      </c>
      <c r="D23" s="19" t="e">
        <f ca="1">D21+D22</f>
        <v>#VALUE!</v>
      </c>
      <c r="E23" s="9" t="s">
        <v>65</v>
      </c>
      <c r="F23" s="13" t="s">
        <v>66</v>
      </c>
    </row>
    <row r="24" spans="2:6" x14ac:dyDescent="0.15">
      <c r="B24" s="199"/>
      <c r="C24" s="13" t="s">
        <v>68</v>
      </c>
      <c r="D24" s="19" t="e">
        <f ca="1">D26+D25</f>
        <v>#VALUE!</v>
      </c>
      <c r="E24" s="9" t="s">
        <v>65</v>
      </c>
      <c r="F24" s="13" t="s">
        <v>69</v>
      </c>
    </row>
    <row r="25" spans="2:6" x14ac:dyDescent="0.15">
      <c r="B25" s="199"/>
      <c r="C25" s="13" t="s">
        <v>71</v>
      </c>
      <c r="D25" s="16" t="e">
        <f ca="1">D21*D33</f>
        <v>#VALUE!</v>
      </c>
      <c r="E25" s="9" t="s">
        <v>65</v>
      </c>
      <c r="F25" s="13" t="s">
        <v>72</v>
      </c>
    </row>
    <row r="26" spans="2:6" x14ac:dyDescent="0.15">
      <c r="B26" s="199"/>
      <c r="C26" s="13" t="s">
        <v>74</v>
      </c>
      <c r="D26" s="19" t="e">
        <f ca="1">D22</f>
        <v>#VALUE!</v>
      </c>
      <c r="E26" s="9" t="s">
        <v>65</v>
      </c>
      <c r="F26" s="13" t="s">
        <v>75</v>
      </c>
    </row>
    <row r="27" spans="2:6" x14ac:dyDescent="0.15">
      <c r="B27" s="199"/>
      <c r="C27" s="13" t="s">
        <v>78</v>
      </c>
      <c r="D27" s="23" t="e">
        <f>D28+D29</f>
        <v>#VALUE!</v>
      </c>
      <c r="E27" s="9" t="s">
        <v>43</v>
      </c>
      <c r="F27" s="13" t="s">
        <v>79</v>
      </c>
    </row>
    <row r="28" spans="2:6" x14ac:dyDescent="0.15">
      <c r="B28" s="199"/>
      <c r="C28" s="13" t="s">
        <v>81</v>
      </c>
      <c r="D28" s="16" t="e">
        <f>D30*D18*D35</f>
        <v>#VALUE!</v>
      </c>
      <c r="E28" s="9" t="s">
        <v>43</v>
      </c>
      <c r="F28" s="11" t="s">
        <v>82</v>
      </c>
    </row>
    <row r="29" spans="2:6" x14ac:dyDescent="0.15">
      <c r="B29" s="199"/>
      <c r="C29" s="13" t="s">
        <v>84</v>
      </c>
      <c r="D29" s="16" t="e">
        <f>D31*D19*D35</f>
        <v>#VALUE!</v>
      </c>
      <c r="E29" s="9" t="s">
        <v>43</v>
      </c>
      <c r="F29" s="11" t="s">
        <v>85</v>
      </c>
    </row>
    <row r="30" spans="2:6" x14ac:dyDescent="0.15">
      <c r="B30" s="190" t="s">
        <v>87</v>
      </c>
      <c r="C30" s="13" t="s">
        <v>46</v>
      </c>
      <c r="D30" s="9" t="str">
        <f>最終入力値!D16</f>
        <v>-</v>
      </c>
      <c r="E30" s="7" t="s">
        <v>47</v>
      </c>
      <c r="F30" s="11"/>
    </row>
    <row r="31" spans="2:6" x14ac:dyDescent="0.15">
      <c r="B31" s="190"/>
      <c r="C31" s="13" t="s">
        <v>51</v>
      </c>
      <c r="D31" s="9" t="str">
        <f>最終入力値!D17</f>
        <v>-</v>
      </c>
      <c r="E31" s="9" t="s">
        <v>47</v>
      </c>
      <c r="F31" s="11"/>
    </row>
    <row r="32" spans="2:6" x14ac:dyDescent="0.15">
      <c r="B32" s="190"/>
      <c r="C32" s="13" t="s">
        <v>53</v>
      </c>
      <c r="D32" s="9">
        <f>最終入力値!D18</f>
        <v>1.2</v>
      </c>
      <c r="E32" s="7" t="s">
        <v>8</v>
      </c>
      <c r="F32" s="11"/>
    </row>
    <row r="33" spans="2:6" x14ac:dyDescent="0.15">
      <c r="B33" s="190"/>
      <c r="C33" s="13" t="s">
        <v>55</v>
      </c>
      <c r="D33" s="9">
        <f>最終入力値!D19</f>
        <v>0.8</v>
      </c>
      <c r="E33" s="9" t="s">
        <v>8</v>
      </c>
      <c r="F33" s="11"/>
    </row>
    <row r="34" spans="2:6" x14ac:dyDescent="0.15">
      <c r="B34" s="190"/>
      <c r="C34" s="13" t="s">
        <v>56</v>
      </c>
      <c r="D34" s="9">
        <f>最終入力値!D20</f>
        <v>0.85</v>
      </c>
      <c r="E34" s="9" t="s">
        <v>8</v>
      </c>
      <c r="F34" s="11"/>
    </row>
    <row r="35" spans="2:6" x14ac:dyDescent="0.15">
      <c r="B35" s="190"/>
      <c r="C35" s="13" t="s">
        <v>58</v>
      </c>
      <c r="D35" s="9">
        <f>最終入力値!D21</f>
        <v>0.5</v>
      </c>
      <c r="E35" s="9" t="s">
        <v>8</v>
      </c>
      <c r="F35" s="11"/>
    </row>
    <row r="36" spans="2:6" x14ac:dyDescent="0.15">
      <c r="B36" s="198" t="s">
        <v>95</v>
      </c>
      <c r="C36" s="12" t="s">
        <v>96</v>
      </c>
      <c r="D36" s="19" t="e">
        <f>D37+D38</f>
        <v>#VALUE!</v>
      </c>
      <c r="E36" s="9" t="s">
        <v>43</v>
      </c>
      <c r="F36" s="11" t="s">
        <v>97</v>
      </c>
    </row>
    <row r="37" spans="2:6" x14ac:dyDescent="0.15">
      <c r="B37" s="199"/>
      <c r="C37" s="13" t="s">
        <v>100</v>
      </c>
      <c r="D37" s="16" t="e">
        <f>D28/D32</f>
        <v>#VALUE!</v>
      </c>
      <c r="E37" s="9" t="s">
        <v>43</v>
      </c>
      <c r="F37" s="11" t="s">
        <v>101</v>
      </c>
    </row>
    <row r="38" spans="2:6" x14ac:dyDescent="0.15">
      <c r="B38" s="200"/>
      <c r="C38" s="13" t="s">
        <v>104</v>
      </c>
      <c r="D38" s="16" t="e">
        <f>D29/D34</f>
        <v>#VALUE!</v>
      </c>
      <c r="E38" s="9" t="s">
        <v>43</v>
      </c>
      <c r="F38" s="11" t="s">
        <v>105</v>
      </c>
    </row>
    <row r="39" spans="2:6" x14ac:dyDescent="0.15">
      <c r="B39" s="198" t="s">
        <v>109</v>
      </c>
      <c r="C39" s="13" t="s">
        <v>99</v>
      </c>
      <c r="D39" s="19" t="e">
        <f ca="1">D40+D41</f>
        <v>#VALUE!</v>
      </c>
      <c r="E39" s="7" t="s">
        <v>43</v>
      </c>
      <c r="F39" s="11" t="s">
        <v>110</v>
      </c>
    </row>
    <row r="40" spans="2:6" x14ac:dyDescent="0.15">
      <c r="B40" s="199"/>
      <c r="C40" s="13" t="s">
        <v>114</v>
      </c>
      <c r="D40" s="16" t="e">
        <f ca="1">D21*(D33/D32)</f>
        <v>#VALUE!</v>
      </c>
      <c r="E40" s="9" t="s">
        <v>43</v>
      </c>
      <c r="F40" s="11" t="s">
        <v>115</v>
      </c>
    </row>
    <row r="41" spans="2:6" x14ac:dyDescent="0.15">
      <c r="B41" s="199"/>
      <c r="C41" s="13" t="s">
        <v>116</v>
      </c>
      <c r="D41" s="16" t="e">
        <f ca="1">D26/D34</f>
        <v>#VALUE!</v>
      </c>
      <c r="E41" s="9" t="s">
        <v>43</v>
      </c>
      <c r="F41" s="11" t="s">
        <v>117</v>
      </c>
    </row>
    <row r="42" spans="2:6" x14ac:dyDescent="0.15">
      <c r="B42" s="203" t="s">
        <v>107</v>
      </c>
      <c r="C42" s="204"/>
      <c r="D42" s="25" t="e">
        <f ca="1">D39/D36</f>
        <v>#VALUE!</v>
      </c>
      <c r="E42" s="9" t="s">
        <v>8</v>
      </c>
      <c r="F42" s="11" t="s">
        <v>108</v>
      </c>
    </row>
    <row r="43" spans="2:6" x14ac:dyDescent="0.15">
      <c r="B43" s="203" t="s">
        <v>112</v>
      </c>
      <c r="C43" s="204"/>
      <c r="D43" s="26" t="e">
        <f ca="1">D24/D27</f>
        <v>#VALUE!</v>
      </c>
      <c r="E43" s="7" t="s">
        <v>8</v>
      </c>
      <c r="F43" s="11" t="s">
        <v>113</v>
      </c>
    </row>
    <row r="45" spans="2:6" x14ac:dyDescent="0.15">
      <c r="E45" s="3"/>
    </row>
    <row r="48" spans="2:6" x14ac:dyDescent="0.15">
      <c r="E48" s="3"/>
    </row>
  </sheetData>
  <mergeCells count="12">
    <mergeCell ref="B43:C43"/>
    <mergeCell ref="B17:B29"/>
    <mergeCell ref="B30:B35"/>
    <mergeCell ref="B36:B38"/>
    <mergeCell ref="B39:B41"/>
    <mergeCell ref="B42:C42"/>
    <mergeCell ref="B12:B16"/>
    <mergeCell ref="B3:C3"/>
    <mergeCell ref="B4:C4"/>
    <mergeCell ref="B5:C5"/>
    <mergeCell ref="B6:B9"/>
    <mergeCell ref="B10:B1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B2:G19"/>
  <sheetViews>
    <sheetView showGridLines="0" zoomScaleNormal="100" workbookViewId="0">
      <selection activeCell="H9" sqref="H9"/>
    </sheetView>
  </sheetViews>
  <sheetFormatPr defaultRowHeight="13.5" x14ac:dyDescent="0.15"/>
  <cols>
    <col min="3" max="3" width="26.625" bestFit="1" customWidth="1"/>
    <col min="4" max="4" width="21.25" customWidth="1"/>
    <col min="5" max="5" width="14.375" customWidth="1"/>
    <col min="6" max="6" width="15.375" customWidth="1"/>
    <col min="7" max="7" width="14.375" customWidth="1"/>
  </cols>
  <sheetData>
    <row r="2" spans="2:7" x14ac:dyDescent="0.15">
      <c r="B2" t="s">
        <v>67</v>
      </c>
      <c r="D2" s="18"/>
      <c r="G2" s="113">
        <f ca="1">TODAY()</f>
        <v>42625</v>
      </c>
    </row>
    <row r="3" spans="2:7" ht="27.75" customHeight="1" thickBot="1" x14ac:dyDescent="0.2">
      <c r="B3" s="20" t="s">
        <v>70</v>
      </c>
      <c r="C3" s="21" t="s">
        <v>2</v>
      </c>
      <c r="D3" s="101" t="s">
        <v>3</v>
      </c>
      <c r="E3" s="20" t="s">
        <v>4</v>
      </c>
      <c r="F3" s="115" t="s">
        <v>226</v>
      </c>
      <c r="G3" s="115" t="s">
        <v>4</v>
      </c>
    </row>
    <row r="4" spans="2:7" ht="36.75" customHeight="1" x14ac:dyDescent="0.15">
      <c r="B4" s="20" t="s">
        <v>73</v>
      </c>
      <c r="C4" t="s">
        <v>7</v>
      </c>
      <c r="D4" s="117">
        <f>空調システム計算シート!D4</f>
        <v>0</v>
      </c>
      <c r="E4" s="116" t="s">
        <v>77</v>
      </c>
      <c r="F4" s="121"/>
      <c r="G4" s="116" t="s">
        <v>77</v>
      </c>
    </row>
    <row r="5" spans="2:7" ht="24.75" customHeight="1" x14ac:dyDescent="0.15">
      <c r="B5" s="20" t="s">
        <v>76</v>
      </c>
      <c r="C5" s="105" t="s">
        <v>10</v>
      </c>
      <c r="D5" s="108">
        <f>空調システム計算シート!D5</f>
        <v>0</v>
      </c>
      <c r="E5" s="100" t="s">
        <v>77</v>
      </c>
      <c r="F5" s="120"/>
      <c r="G5" s="116" t="s">
        <v>77</v>
      </c>
    </row>
    <row r="6" spans="2:7" ht="24.75" customHeight="1" x14ac:dyDescent="0.15">
      <c r="B6" s="20" t="s">
        <v>80</v>
      </c>
      <c r="C6" s="105" t="s">
        <v>235</v>
      </c>
      <c r="D6" s="108">
        <f>空調システム計算シート!D6</f>
        <v>0</v>
      </c>
      <c r="E6" s="100" t="s">
        <v>77</v>
      </c>
      <c r="F6" s="120"/>
      <c r="G6" s="116" t="s">
        <v>77</v>
      </c>
    </row>
    <row r="7" spans="2:7" ht="24.75" customHeight="1" x14ac:dyDescent="0.15">
      <c r="B7" s="20" t="s">
        <v>83</v>
      </c>
      <c r="C7" s="105" t="s">
        <v>16</v>
      </c>
      <c r="D7" s="108">
        <f>空調システム計算シート!D7</f>
        <v>0</v>
      </c>
      <c r="E7" s="100" t="s">
        <v>17</v>
      </c>
      <c r="F7" s="120"/>
      <c r="G7" s="116" t="s">
        <v>77</v>
      </c>
    </row>
    <row r="8" spans="2:7" ht="24.75" customHeight="1" x14ac:dyDescent="0.15">
      <c r="B8" s="20" t="s">
        <v>86</v>
      </c>
      <c r="C8" s="105" t="s">
        <v>18</v>
      </c>
      <c r="D8" s="108">
        <f>空調システム計算シート!D8</f>
        <v>0</v>
      </c>
      <c r="E8" s="100" t="s">
        <v>19</v>
      </c>
      <c r="F8" s="120"/>
      <c r="G8" s="116" t="s">
        <v>77</v>
      </c>
    </row>
    <row r="9" spans="2:7" ht="24.75" customHeight="1" thickBot="1" x14ac:dyDescent="0.2">
      <c r="B9" s="20" t="s">
        <v>88</v>
      </c>
      <c r="C9" s="105" t="s">
        <v>20</v>
      </c>
      <c r="D9" s="108">
        <f>空調システム計算シート!D9</f>
        <v>0</v>
      </c>
      <c r="E9" s="107" t="s">
        <v>19</v>
      </c>
      <c r="F9" s="122"/>
      <c r="G9" s="116" t="s">
        <v>77</v>
      </c>
    </row>
    <row r="10" spans="2:7" ht="24.75" customHeight="1" thickBot="1" x14ac:dyDescent="0.2">
      <c r="B10" s="20" t="s">
        <v>89</v>
      </c>
      <c r="C10" s="105" t="s">
        <v>27</v>
      </c>
      <c r="D10" s="109">
        <f ca="1">IFERROR(空調システム計算シート!D11,0)</f>
        <v>0</v>
      </c>
      <c r="E10" s="137" t="s">
        <v>28</v>
      </c>
      <c r="F10" s="129">
        <f ca="1">D10*3.6</f>
        <v>0</v>
      </c>
      <c r="G10" s="135" t="s">
        <v>227</v>
      </c>
    </row>
    <row r="11" spans="2:7" ht="24.75" customHeight="1" thickBot="1" x14ac:dyDescent="0.2">
      <c r="B11" s="20" t="s">
        <v>90</v>
      </c>
      <c r="C11" s="106" t="s">
        <v>39</v>
      </c>
      <c r="D11" s="108">
        <f>IFERROR(空調システム計算シート!D14,0)</f>
        <v>0</v>
      </c>
      <c r="E11" s="136" t="s">
        <v>77</v>
      </c>
      <c r="F11" s="123"/>
      <c r="G11" s="136" t="s">
        <v>77</v>
      </c>
    </row>
    <row r="12" spans="2:7" ht="24.75" customHeight="1" x14ac:dyDescent="0.15">
      <c r="B12" s="20" t="s">
        <v>91</v>
      </c>
      <c r="C12" s="105" t="s">
        <v>64</v>
      </c>
      <c r="D12" s="109">
        <f ca="1">IFERROR(空調システム計算シート!D23,0)</f>
        <v>0</v>
      </c>
      <c r="E12" s="137" t="s">
        <v>65</v>
      </c>
      <c r="F12" s="126">
        <f t="shared" ref="F12:F16" ca="1" si="0">D12*3.6</f>
        <v>0</v>
      </c>
      <c r="G12" s="136" t="s">
        <v>225</v>
      </c>
    </row>
    <row r="13" spans="2:7" ht="24.75" customHeight="1" x14ac:dyDescent="0.15">
      <c r="B13" s="20" t="s">
        <v>92</v>
      </c>
      <c r="C13" s="105" t="s">
        <v>78</v>
      </c>
      <c r="D13" s="109">
        <f>IFERROR(空調システム計算シート!D27,0)</f>
        <v>0</v>
      </c>
      <c r="E13" s="137" t="s">
        <v>65</v>
      </c>
      <c r="F13" s="127">
        <f t="shared" si="0"/>
        <v>0</v>
      </c>
      <c r="G13" s="136" t="s">
        <v>225</v>
      </c>
    </row>
    <row r="14" spans="2:7" ht="24.75" customHeight="1" x14ac:dyDescent="0.15">
      <c r="B14" s="20" t="s">
        <v>93</v>
      </c>
      <c r="C14" s="106" t="s">
        <v>94</v>
      </c>
      <c r="D14" s="110">
        <f ca="1">IFERROR(空調システム計算シート!D24,0)</f>
        <v>0</v>
      </c>
      <c r="E14" s="137" t="s">
        <v>65</v>
      </c>
      <c r="F14" s="127">
        <f t="shared" ca="1" si="0"/>
        <v>0</v>
      </c>
      <c r="G14" s="136" t="s">
        <v>225</v>
      </c>
    </row>
    <row r="15" spans="2:7" ht="24.75" customHeight="1" x14ac:dyDescent="0.15">
      <c r="B15" s="20" t="s">
        <v>98</v>
      </c>
      <c r="C15" s="105" t="s">
        <v>99</v>
      </c>
      <c r="D15" s="109">
        <f ca="1">IFERROR(空調システム計算シート!D39,0)</f>
        <v>0</v>
      </c>
      <c r="E15" s="137" t="s">
        <v>65</v>
      </c>
      <c r="F15" s="127">
        <f t="shared" ca="1" si="0"/>
        <v>0</v>
      </c>
      <c r="G15" s="136" t="s">
        <v>225</v>
      </c>
    </row>
    <row r="16" spans="2:7" ht="24.75" customHeight="1" thickBot="1" x14ac:dyDescent="0.2">
      <c r="B16" s="20" t="s">
        <v>102</v>
      </c>
      <c r="C16" s="105" t="s">
        <v>103</v>
      </c>
      <c r="D16" s="109">
        <f>IFERROR(空調システム計算シート!D36,0)</f>
        <v>0</v>
      </c>
      <c r="E16" s="137" t="s">
        <v>65</v>
      </c>
      <c r="F16" s="128">
        <f t="shared" si="0"/>
        <v>0</v>
      </c>
      <c r="G16" s="136" t="s">
        <v>225</v>
      </c>
    </row>
    <row r="17" spans="2:7" ht="24.75" customHeight="1" x14ac:dyDescent="0.15">
      <c r="B17" s="20" t="s">
        <v>106</v>
      </c>
      <c r="C17" s="105" t="s">
        <v>107</v>
      </c>
      <c r="D17" s="111">
        <f ca="1">IFERROR(空調システム計算シート!D42,0)</f>
        <v>0</v>
      </c>
      <c r="E17" s="100" t="s">
        <v>77</v>
      </c>
      <c r="F17" s="118"/>
      <c r="G17" s="116" t="s">
        <v>77</v>
      </c>
    </row>
    <row r="18" spans="2:7" ht="24.75" customHeight="1" thickBot="1" x14ac:dyDescent="0.2">
      <c r="B18" s="20" t="s">
        <v>111</v>
      </c>
      <c r="C18" s="105" t="s">
        <v>112</v>
      </c>
      <c r="D18" s="112">
        <f ca="1">IFERROR(空調システム計算シート!D43,0)</f>
        <v>0</v>
      </c>
      <c r="E18" s="100" t="s">
        <v>77</v>
      </c>
      <c r="F18" s="119"/>
      <c r="G18" s="116" t="s">
        <v>77</v>
      </c>
    </row>
    <row r="19" spans="2:7" ht="30" customHeight="1" x14ac:dyDescent="0.15">
      <c r="D19" s="133" t="str">
        <f ca="1">IFERROR(IF(D18&gt;0.5,"集熱面積が過剰です",""),"")</f>
        <v/>
      </c>
    </row>
  </sheetData>
  <sheetProtection password="E099" sheet="1" objects="1" scenarios="1"/>
  <phoneticPr fontId="3"/>
  <pageMargins left="0.70866141732283472" right="0.70866141732283472" top="0.74803149606299213" bottom="0.74803149606299213"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sheetPr>
  <dimension ref="A1:T10"/>
  <sheetViews>
    <sheetView topLeftCell="B1" workbookViewId="0">
      <selection activeCell="Q4" sqref="Q4"/>
    </sheetView>
  </sheetViews>
  <sheetFormatPr defaultRowHeight="13.5" x14ac:dyDescent="0.15"/>
  <cols>
    <col min="3" max="3" width="11" bestFit="1" customWidth="1"/>
    <col min="7" max="7" width="11" bestFit="1" customWidth="1"/>
    <col min="8" max="8" width="13.125" bestFit="1" customWidth="1"/>
    <col min="9" max="9" width="12.75" bestFit="1" customWidth="1"/>
    <col min="12" max="20" width="13.625" customWidth="1"/>
  </cols>
  <sheetData>
    <row r="1" spans="1:20" s="27" customFormat="1" ht="40.5" x14ac:dyDescent="0.15">
      <c r="A1" s="27" t="s">
        <v>175</v>
      </c>
      <c r="B1" s="27" t="s">
        <v>176</v>
      </c>
      <c r="C1" s="27" t="s">
        <v>177</v>
      </c>
      <c r="D1" s="27" t="s">
        <v>160</v>
      </c>
      <c r="E1" s="27" t="s">
        <v>178</v>
      </c>
      <c r="F1" s="27" t="s">
        <v>33</v>
      </c>
      <c r="G1" s="27" t="s">
        <v>203</v>
      </c>
      <c r="H1" s="27" t="s">
        <v>148</v>
      </c>
      <c r="I1" s="27" t="s">
        <v>150</v>
      </c>
      <c r="K1" s="114"/>
      <c r="L1" s="114" t="s">
        <v>36</v>
      </c>
      <c r="M1" s="114" t="s">
        <v>41</v>
      </c>
      <c r="N1" s="114" t="s">
        <v>207</v>
      </c>
      <c r="O1" s="114" t="s">
        <v>46</v>
      </c>
      <c r="P1" s="114" t="s">
        <v>51</v>
      </c>
      <c r="Q1" s="114" t="s">
        <v>53</v>
      </c>
      <c r="R1" s="114" t="s">
        <v>55</v>
      </c>
      <c r="S1" s="114" t="s">
        <v>56</v>
      </c>
      <c r="T1" s="114" t="s">
        <v>58</v>
      </c>
    </row>
    <row r="2" spans="1:20" x14ac:dyDescent="0.15">
      <c r="A2" t="s">
        <v>179</v>
      </c>
      <c r="B2" t="s">
        <v>126</v>
      </c>
      <c r="C2" t="s">
        <v>14</v>
      </c>
      <c r="D2">
        <v>0</v>
      </c>
      <c r="E2">
        <v>0</v>
      </c>
      <c r="F2" t="s">
        <v>183</v>
      </c>
      <c r="G2" t="s">
        <v>215</v>
      </c>
      <c r="H2">
        <f>熱源機能力!C5</f>
        <v>352</v>
      </c>
      <c r="I2">
        <f>熱源機能力!F5</f>
        <v>232</v>
      </c>
      <c r="K2" s="22" t="s">
        <v>212</v>
      </c>
      <c r="L2" s="22">
        <v>0</v>
      </c>
      <c r="M2" s="22">
        <v>0</v>
      </c>
      <c r="N2" s="22">
        <v>0</v>
      </c>
      <c r="O2" s="22">
        <v>0</v>
      </c>
      <c r="P2" s="22">
        <v>0</v>
      </c>
      <c r="Q2" s="22">
        <v>0.6</v>
      </c>
      <c r="R2" s="45">
        <v>0.6</v>
      </c>
      <c r="S2" s="22">
        <v>0.7</v>
      </c>
      <c r="T2" s="22">
        <v>0.1</v>
      </c>
    </row>
    <row r="3" spans="1:20" x14ac:dyDescent="0.15">
      <c r="A3" t="s">
        <v>180</v>
      </c>
      <c r="B3" t="s">
        <v>125</v>
      </c>
      <c r="C3" t="s">
        <v>181</v>
      </c>
      <c r="D3">
        <v>10</v>
      </c>
      <c r="E3">
        <v>15</v>
      </c>
      <c r="F3" t="s">
        <v>184</v>
      </c>
      <c r="G3" t="s">
        <v>217</v>
      </c>
      <c r="H3">
        <f>熱源機能力!C6</f>
        <v>422</v>
      </c>
      <c r="I3">
        <f>熱源機能力!F6</f>
        <v>276</v>
      </c>
      <c r="K3" s="22" t="s">
        <v>213</v>
      </c>
      <c r="L3" s="22">
        <v>8760</v>
      </c>
      <c r="M3" s="22">
        <v>8760</v>
      </c>
      <c r="N3" s="22">
        <v>99999</v>
      </c>
      <c r="O3" s="22">
        <v>99999</v>
      </c>
      <c r="P3" s="22">
        <v>99999</v>
      </c>
      <c r="Q3" s="22">
        <v>1.6</v>
      </c>
      <c r="R3" s="45">
        <v>3</v>
      </c>
      <c r="S3" s="22">
        <v>1</v>
      </c>
      <c r="T3" s="22">
        <v>1</v>
      </c>
    </row>
    <row r="4" spans="1:20" x14ac:dyDescent="0.15">
      <c r="B4" t="s">
        <v>124</v>
      </c>
      <c r="D4">
        <v>20</v>
      </c>
      <c r="E4">
        <v>30</v>
      </c>
      <c r="F4" t="s">
        <v>185</v>
      </c>
      <c r="G4" t="s">
        <v>219</v>
      </c>
      <c r="H4">
        <f>熱源機能力!C7</f>
        <v>527</v>
      </c>
      <c r="I4">
        <f>熱源機能力!F7</f>
        <v>347</v>
      </c>
      <c r="K4" s="22" t="s">
        <v>214</v>
      </c>
      <c r="L4" s="22"/>
      <c r="M4" s="22"/>
      <c r="N4" s="22"/>
      <c r="O4" s="22"/>
      <c r="P4" s="22"/>
      <c r="Q4" s="22"/>
      <c r="R4" s="45"/>
      <c r="S4" s="22"/>
      <c r="T4" s="22"/>
    </row>
    <row r="5" spans="1:20" x14ac:dyDescent="0.15">
      <c r="B5" t="s">
        <v>123</v>
      </c>
      <c r="D5">
        <v>30</v>
      </c>
      <c r="E5">
        <v>45</v>
      </c>
      <c r="F5" t="s">
        <v>182</v>
      </c>
      <c r="G5" t="s">
        <v>221</v>
      </c>
      <c r="H5">
        <f>熱源機能力!C8</f>
        <v>633</v>
      </c>
      <c r="I5">
        <f>熱源機能力!F8</f>
        <v>417</v>
      </c>
    </row>
    <row r="6" spans="1:20" x14ac:dyDescent="0.15">
      <c r="B6" t="s">
        <v>122</v>
      </c>
      <c r="D6">
        <v>40</v>
      </c>
      <c r="E6">
        <v>90</v>
      </c>
      <c r="G6" t="s">
        <v>223</v>
      </c>
      <c r="H6">
        <f>熱源機能力!C9</f>
        <v>739</v>
      </c>
      <c r="I6">
        <f>熱源機能力!F9</f>
        <v>486</v>
      </c>
    </row>
    <row r="7" spans="1:20" x14ac:dyDescent="0.15">
      <c r="B7" t="s">
        <v>121</v>
      </c>
      <c r="D7">
        <v>50</v>
      </c>
    </row>
    <row r="8" spans="1:20" x14ac:dyDescent="0.15">
      <c r="B8" t="s">
        <v>120</v>
      </c>
      <c r="D8">
        <v>60</v>
      </c>
    </row>
    <row r="9" spans="1:20" x14ac:dyDescent="0.15">
      <c r="B9" t="s">
        <v>119</v>
      </c>
    </row>
    <row r="10" spans="1:20" x14ac:dyDescent="0.15">
      <c r="B10" t="s">
        <v>118</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B2:F15"/>
  <sheetViews>
    <sheetView workbookViewId="0">
      <selection activeCell="Q4" sqref="Q4"/>
    </sheetView>
  </sheetViews>
  <sheetFormatPr defaultRowHeight="13.5" x14ac:dyDescent="0.15"/>
  <cols>
    <col min="2" max="6" width="12.625" customWidth="1"/>
  </cols>
  <sheetData>
    <row r="2" spans="2:6" x14ac:dyDescent="0.15">
      <c r="B2" t="s">
        <v>132</v>
      </c>
    </row>
    <row r="3" spans="2:6" x14ac:dyDescent="0.15">
      <c r="B3" t="s">
        <v>131</v>
      </c>
    </row>
    <row r="4" spans="2:6" s="27" customFormat="1" x14ac:dyDescent="0.15">
      <c r="B4" s="28" t="s">
        <v>2</v>
      </c>
      <c r="C4" s="191" t="s">
        <v>130</v>
      </c>
      <c r="D4" s="205"/>
      <c r="E4" s="191" t="s">
        <v>129</v>
      </c>
      <c r="F4" s="205"/>
    </row>
    <row r="5" spans="2:6" s="27" customFormat="1" x14ac:dyDescent="0.15">
      <c r="B5" s="28"/>
      <c r="C5" s="28" t="s">
        <v>128</v>
      </c>
      <c r="D5" s="28" t="s">
        <v>127</v>
      </c>
      <c r="E5" s="28" t="s">
        <v>128</v>
      </c>
      <c r="F5" s="28" t="s">
        <v>127</v>
      </c>
    </row>
    <row r="6" spans="2:6" x14ac:dyDescent="0.15">
      <c r="B6" s="20" t="s">
        <v>126</v>
      </c>
      <c r="C6" s="36">
        <v>0.22</v>
      </c>
      <c r="D6" s="36">
        <v>0.41</v>
      </c>
      <c r="E6" s="36">
        <v>0.25</v>
      </c>
      <c r="F6" s="36">
        <v>0.19</v>
      </c>
    </row>
    <row r="7" spans="2:6" x14ac:dyDescent="0.15">
      <c r="B7" s="20" t="s">
        <v>125</v>
      </c>
      <c r="C7" s="36">
        <v>0.25</v>
      </c>
      <c r="D7" s="36">
        <v>0.42</v>
      </c>
      <c r="E7" s="36">
        <v>0.2</v>
      </c>
      <c r="F7" s="36">
        <v>0.16</v>
      </c>
    </row>
    <row r="8" spans="2:6" x14ac:dyDescent="0.15">
      <c r="B8" s="37" t="s">
        <v>124</v>
      </c>
      <c r="C8" s="38">
        <v>0.26</v>
      </c>
      <c r="D8" s="38">
        <v>0.42</v>
      </c>
      <c r="E8" s="38">
        <v>0.2</v>
      </c>
      <c r="F8" s="38">
        <v>0.16</v>
      </c>
    </row>
    <row r="9" spans="2:6" x14ac:dyDescent="0.15">
      <c r="B9" s="20" t="s">
        <v>123</v>
      </c>
      <c r="C9" s="9">
        <v>0.24</v>
      </c>
      <c r="D9" s="9">
        <v>0.41</v>
      </c>
      <c r="E9" s="9">
        <v>0.19</v>
      </c>
      <c r="F9" s="9">
        <v>0.16</v>
      </c>
    </row>
    <row r="10" spans="2:6" x14ac:dyDescent="0.15">
      <c r="B10" s="20" t="s">
        <v>122</v>
      </c>
      <c r="C10" s="9">
        <v>0.28000000000000003</v>
      </c>
      <c r="D10" s="9">
        <v>0.44</v>
      </c>
      <c r="E10" s="9">
        <v>0.19</v>
      </c>
      <c r="F10" s="9">
        <v>0.16</v>
      </c>
    </row>
    <row r="11" spans="2:6" x14ac:dyDescent="0.15">
      <c r="B11" s="20" t="s">
        <v>121</v>
      </c>
      <c r="C11" s="9">
        <v>0.25</v>
      </c>
      <c r="D11" s="9">
        <v>0.43</v>
      </c>
      <c r="E11" s="9">
        <v>0.19</v>
      </c>
      <c r="F11" s="9">
        <v>0.14000000000000001</v>
      </c>
    </row>
    <row r="12" spans="2:6" x14ac:dyDescent="0.15">
      <c r="B12" s="20" t="s">
        <v>120</v>
      </c>
      <c r="C12" s="9">
        <v>0.27</v>
      </c>
      <c r="D12" s="9">
        <v>0.43</v>
      </c>
      <c r="E12" s="9">
        <v>0.18</v>
      </c>
      <c r="F12" s="9">
        <v>0.14000000000000001</v>
      </c>
    </row>
    <row r="13" spans="2:6" x14ac:dyDescent="0.15">
      <c r="B13" s="20" t="s">
        <v>119</v>
      </c>
      <c r="C13" s="9">
        <v>0.27</v>
      </c>
      <c r="D13" s="9">
        <v>0.43</v>
      </c>
      <c r="E13" s="9">
        <v>0.19</v>
      </c>
      <c r="F13" s="9">
        <v>0.15</v>
      </c>
    </row>
    <row r="14" spans="2:6" x14ac:dyDescent="0.15">
      <c r="B14" s="20" t="s">
        <v>118</v>
      </c>
      <c r="C14" s="9">
        <v>0.27</v>
      </c>
      <c r="D14" s="9">
        <v>0.43</v>
      </c>
      <c r="E14" s="9">
        <v>0.18</v>
      </c>
      <c r="F14" s="9">
        <v>0.14000000000000001</v>
      </c>
    </row>
    <row r="15" spans="2:6" x14ac:dyDescent="0.15">
      <c r="B15" s="42"/>
      <c r="C15" s="43"/>
      <c r="D15" s="43"/>
      <c r="E15" s="43"/>
      <c r="F15" s="43"/>
    </row>
  </sheetData>
  <mergeCells count="2">
    <mergeCell ref="C4:D4"/>
    <mergeCell ref="E4:F4"/>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B2:G8"/>
  <sheetViews>
    <sheetView workbookViewId="0">
      <selection activeCell="Q4" sqref="Q4"/>
    </sheetView>
  </sheetViews>
  <sheetFormatPr defaultRowHeight="13.5" x14ac:dyDescent="0.15"/>
  <cols>
    <col min="2" max="3" width="11.75" customWidth="1"/>
    <col min="4" max="4" width="20" customWidth="1"/>
    <col min="5" max="5" width="24.5" bestFit="1" customWidth="1"/>
    <col min="6" max="7" width="18.75" bestFit="1" customWidth="1"/>
  </cols>
  <sheetData>
    <row r="2" spans="2:7" x14ac:dyDescent="0.15">
      <c r="B2" t="s">
        <v>133</v>
      </c>
    </row>
    <row r="3" spans="2:7" x14ac:dyDescent="0.15">
      <c r="B3" s="20" t="s">
        <v>33</v>
      </c>
      <c r="C3" s="20" t="s">
        <v>134</v>
      </c>
      <c r="D3" s="20" t="s">
        <v>135</v>
      </c>
      <c r="E3" s="20" t="s">
        <v>136</v>
      </c>
      <c r="F3" s="46" t="s">
        <v>135</v>
      </c>
      <c r="G3" s="46" t="s">
        <v>136</v>
      </c>
    </row>
    <row r="4" spans="2:7" x14ac:dyDescent="0.15">
      <c r="B4" s="20" t="s">
        <v>137</v>
      </c>
      <c r="C4" s="44">
        <v>0.5</v>
      </c>
      <c r="D4" s="20">
        <v>640</v>
      </c>
      <c r="E4" s="40">
        <v>520</v>
      </c>
      <c r="F4" s="46" t="s">
        <v>138</v>
      </c>
      <c r="G4" s="47" t="s">
        <v>139</v>
      </c>
    </row>
    <row r="5" spans="2:7" x14ac:dyDescent="0.15">
      <c r="B5" s="20" t="s">
        <v>140</v>
      </c>
      <c r="C5" s="44">
        <v>0.5</v>
      </c>
      <c r="D5" s="20">
        <v>800</v>
      </c>
      <c r="E5" s="40">
        <v>520</v>
      </c>
      <c r="F5" s="46" t="s">
        <v>141</v>
      </c>
      <c r="G5" s="47" t="s">
        <v>139</v>
      </c>
    </row>
    <row r="6" spans="2:7" x14ac:dyDescent="0.15">
      <c r="B6" s="20" t="s">
        <v>142</v>
      </c>
      <c r="C6" s="45">
        <v>0.5</v>
      </c>
      <c r="D6" s="20">
        <v>960</v>
      </c>
      <c r="E6" s="39">
        <v>520</v>
      </c>
      <c r="F6" s="46" t="s">
        <v>143</v>
      </c>
      <c r="G6" s="48" t="s">
        <v>139</v>
      </c>
    </row>
    <row r="7" spans="2:7" x14ac:dyDescent="0.15">
      <c r="B7" s="29" t="s">
        <v>144</v>
      </c>
    </row>
    <row r="8" spans="2:7" x14ac:dyDescent="0.15">
      <c r="E8" s="29" t="s">
        <v>145</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B2:J18"/>
  <sheetViews>
    <sheetView workbookViewId="0">
      <selection activeCell="Q4" sqref="Q4"/>
    </sheetView>
  </sheetViews>
  <sheetFormatPr defaultRowHeight="13.5" x14ac:dyDescent="0.15"/>
  <cols>
    <col min="3" max="7" width="15.625" customWidth="1"/>
    <col min="8" max="8" width="16.875" bestFit="1" customWidth="1"/>
  </cols>
  <sheetData>
    <row r="2" spans="2:8" x14ac:dyDescent="0.15">
      <c r="B2" t="s">
        <v>146</v>
      </c>
    </row>
    <row r="3" spans="2:8" x14ac:dyDescent="0.15">
      <c r="B3" s="207" t="s">
        <v>147</v>
      </c>
      <c r="C3" s="207" t="s">
        <v>148</v>
      </c>
      <c r="D3" s="209" t="s">
        <v>149</v>
      </c>
      <c r="E3" s="210"/>
      <c r="F3" s="207" t="s">
        <v>150</v>
      </c>
      <c r="G3" s="207" t="s">
        <v>151</v>
      </c>
      <c r="H3" s="206" t="s">
        <v>206</v>
      </c>
    </row>
    <row r="4" spans="2:8" x14ac:dyDescent="0.15">
      <c r="B4" s="208"/>
      <c r="C4" s="208"/>
      <c r="D4" s="20" t="s">
        <v>152</v>
      </c>
      <c r="E4" s="20" t="s">
        <v>153</v>
      </c>
      <c r="F4" s="208"/>
      <c r="G4" s="208"/>
      <c r="H4" s="206"/>
    </row>
    <row r="5" spans="2:8" x14ac:dyDescent="0.15">
      <c r="B5" s="20" t="s">
        <v>216</v>
      </c>
      <c r="C5" s="20">
        <v>352</v>
      </c>
      <c r="D5" s="20">
        <v>244</v>
      </c>
      <c r="E5" s="20">
        <v>150</v>
      </c>
      <c r="F5" s="20">
        <v>232</v>
      </c>
      <c r="G5" s="20">
        <v>244</v>
      </c>
      <c r="H5" s="24">
        <v>135</v>
      </c>
    </row>
    <row r="6" spans="2:8" x14ac:dyDescent="0.15">
      <c r="B6" s="20" t="s">
        <v>218</v>
      </c>
      <c r="C6" s="20">
        <v>422</v>
      </c>
      <c r="D6" s="20">
        <v>291</v>
      </c>
      <c r="E6" s="20">
        <v>192</v>
      </c>
      <c r="F6" s="20">
        <v>276</v>
      </c>
      <c r="G6" s="20">
        <v>291</v>
      </c>
      <c r="H6" s="24">
        <v>162</v>
      </c>
    </row>
    <row r="7" spans="2:8" x14ac:dyDescent="0.15">
      <c r="B7" s="20" t="s">
        <v>220</v>
      </c>
      <c r="C7" s="20">
        <v>527</v>
      </c>
      <c r="D7" s="20">
        <v>365</v>
      </c>
      <c r="E7" s="20">
        <v>239</v>
      </c>
      <c r="F7" s="20">
        <v>347</v>
      </c>
      <c r="G7" s="20">
        <v>365</v>
      </c>
      <c r="H7" s="24">
        <v>203</v>
      </c>
    </row>
    <row r="8" spans="2:8" x14ac:dyDescent="0.15">
      <c r="B8" s="20" t="s">
        <v>222</v>
      </c>
      <c r="C8" s="20">
        <v>633</v>
      </c>
      <c r="D8" s="20">
        <v>439</v>
      </c>
      <c r="E8" s="20">
        <v>288</v>
      </c>
      <c r="F8" s="20">
        <v>417</v>
      </c>
      <c r="G8" s="20">
        <v>439</v>
      </c>
      <c r="H8" s="24">
        <v>243</v>
      </c>
    </row>
    <row r="9" spans="2:8" x14ac:dyDescent="0.15">
      <c r="B9" s="20" t="s">
        <v>224</v>
      </c>
      <c r="C9" s="20">
        <v>739</v>
      </c>
      <c r="D9" s="20">
        <v>512</v>
      </c>
      <c r="E9" s="20">
        <v>335</v>
      </c>
      <c r="F9" s="20">
        <v>486</v>
      </c>
      <c r="G9" s="20">
        <v>512</v>
      </c>
      <c r="H9" s="24">
        <v>284</v>
      </c>
    </row>
    <row r="10" spans="2:8" x14ac:dyDescent="0.15">
      <c r="B10" s="30"/>
      <c r="C10" s="30"/>
      <c r="D10" s="30"/>
      <c r="E10" s="30"/>
      <c r="F10" s="30"/>
      <c r="G10" s="30"/>
    </row>
    <row r="11" spans="2:8" x14ac:dyDescent="0.15">
      <c r="B11" s="30"/>
      <c r="C11" s="30"/>
      <c r="D11" s="30"/>
      <c r="E11" s="30"/>
      <c r="F11" s="30"/>
      <c r="G11" s="30"/>
    </row>
    <row r="12" spans="2:8" x14ac:dyDescent="0.15">
      <c r="B12" s="207" t="s">
        <v>147</v>
      </c>
      <c r="C12" s="207" t="s">
        <v>148</v>
      </c>
      <c r="D12" s="20" t="s">
        <v>154</v>
      </c>
      <c r="E12" s="20" t="s">
        <v>155</v>
      </c>
      <c r="F12" s="207" t="s">
        <v>150</v>
      </c>
      <c r="G12" s="207" t="s">
        <v>156</v>
      </c>
    </row>
    <row r="13" spans="2:8" x14ac:dyDescent="0.15">
      <c r="B13" s="208"/>
      <c r="C13" s="208"/>
      <c r="D13" s="20" t="s">
        <v>152</v>
      </c>
      <c r="E13" s="20" t="s">
        <v>153</v>
      </c>
      <c r="F13" s="208"/>
      <c r="G13" s="208"/>
    </row>
    <row r="14" spans="2:8" x14ac:dyDescent="0.15">
      <c r="B14" s="115" t="s">
        <v>216</v>
      </c>
      <c r="C14" s="20">
        <v>352</v>
      </c>
      <c r="D14" s="61">
        <f>C5/D5</f>
        <v>1.4426229508196722</v>
      </c>
      <c r="E14" s="61">
        <f>C5/E5</f>
        <v>2.3466666666666667</v>
      </c>
      <c r="F14" s="20">
        <v>232</v>
      </c>
      <c r="G14" s="62">
        <f>F5/G5</f>
        <v>0.95081967213114749</v>
      </c>
    </row>
    <row r="15" spans="2:8" x14ac:dyDescent="0.15">
      <c r="B15" s="115" t="s">
        <v>218</v>
      </c>
      <c r="C15" s="20">
        <v>422</v>
      </c>
      <c r="D15" s="61">
        <f>C6/D6</f>
        <v>1.4501718213058419</v>
      </c>
      <c r="E15" s="61">
        <f t="shared" ref="E15:E18" si="0">C6/E6</f>
        <v>2.1979166666666665</v>
      </c>
      <c r="F15" s="20">
        <v>276</v>
      </c>
      <c r="G15" s="62">
        <f t="shared" ref="G15:G18" si="1">F6/G6</f>
        <v>0.94845360824742264</v>
      </c>
    </row>
    <row r="16" spans="2:8" x14ac:dyDescent="0.15">
      <c r="B16" s="115" t="s">
        <v>220</v>
      </c>
      <c r="C16" s="20">
        <v>527</v>
      </c>
      <c r="D16" s="61">
        <f>C7/D7</f>
        <v>1.4438356164383561</v>
      </c>
      <c r="E16" s="61">
        <f t="shared" si="0"/>
        <v>2.2050209205020921</v>
      </c>
      <c r="F16" s="20">
        <v>347</v>
      </c>
      <c r="G16" s="62">
        <f t="shared" si="1"/>
        <v>0.9506849315068493</v>
      </c>
    </row>
    <row r="17" spans="2:10" x14ac:dyDescent="0.15">
      <c r="B17" s="115" t="s">
        <v>222</v>
      </c>
      <c r="C17" s="20">
        <v>633</v>
      </c>
      <c r="D17" s="61">
        <f>C8/D8</f>
        <v>1.4419134396355353</v>
      </c>
      <c r="E17" s="61">
        <f t="shared" si="0"/>
        <v>2.1979166666666665</v>
      </c>
      <c r="F17" s="20">
        <v>417</v>
      </c>
      <c r="G17" s="62">
        <f t="shared" si="1"/>
        <v>0.94988610478359914</v>
      </c>
    </row>
    <row r="18" spans="2:10" x14ac:dyDescent="0.15">
      <c r="B18" s="115" t="s">
        <v>224</v>
      </c>
      <c r="C18" s="20">
        <v>739</v>
      </c>
      <c r="D18" s="61">
        <f>C9/D9</f>
        <v>1.443359375</v>
      </c>
      <c r="E18" s="61">
        <f t="shared" si="0"/>
        <v>2.2059701492537314</v>
      </c>
      <c r="F18" s="20">
        <v>486</v>
      </c>
      <c r="G18" s="62">
        <f t="shared" si="1"/>
        <v>0.94921875</v>
      </c>
      <c r="I18" s="63"/>
      <c r="J18" t="s">
        <v>205</v>
      </c>
    </row>
  </sheetData>
  <mergeCells count="10">
    <mergeCell ref="H3:H4"/>
    <mergeCell ref="B12:B13"/>
    <mergeCell ref="C12:C13"/>
    <mergeCell ref="F12:F13"/>
    <mergeCell ref="G12:G13"/>
    <mergeCell ref="B3:B4"/>
    <mergeCell ref="C3:C4"/>
    <mergeCell ref="D3:E3"/>
    <mergeCell ref="F3:F4"/>
    <mergeCell ref="G3:G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vt:i4>
      </vt:variant>
    </vt:vector>
  </HeadingPairs>
  <TitlesOfParts>
    <vt:vector size="22" baseType="lpstr">
      <vt:lpstr>計算手順（空調）</vt:lpstr>
      <vt:lpstr>計算仕様</vt:lpstr>
      <vt:lpstr>最終入力値</vt:lpstr>
      <vt:lpstr>空調システム計算シート</vt:lpstr>
      <vt:lpstr>計算結果</vt:lpstr>
      <vt:lpstr>DL設定</vt:lpstr>
      <vt:lpstr>ηとγ（空調システム）</vt:lpstr>
      <vt:lpstr>負荷率と運転時間</vt:lpstr>
      <vt:lpstr>熱源機能力</vt:lpstr>
      <vt:lpstr>札幌</vt:lpstr>
      <vt:lpstr>仙台</vt:lpstr>
      <vt:lpstr>東京</vt:lpstr>
      <vt:lpstr>新潟</vt:lpstr>
      <vt:lpstr>名古屋</vt:lpstr>
      <vt:lpstr>大阪</vt:lpstr>
      <vt:lpstr>広島</vt:lpstr>
      <vt:lpstr>高松</vt:lpstr>
      <vt:lpstr>福岡</vt:lpstr>
      <vt:lpstr>那覇</vt:lpstr>
      <vt:lpstr>計算結果!Print_Area</vt:lpstr>
      <vt:lpstr>計算仕様!Print_Area</vt:lpstr>
      <vt:lpstr>'計算手順（空調）'!Print_Area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asai</dc:creator>
  <cp:lastModifiedBy>asai</cp:lastModifiedBy>
  <cp:lastPrinted>2016-07-30T01:03:26Z</cp:lastPrinted>
  <dcterms:created xsi:type="dcterms:W3CDTF">2014-11-25T17:15:32Z</dcterms:created>
  <dcterms:modified xsi:type="dcterms:W3CDTF">2016-09-12T08:37:24Z</dcterms:modified>
</cp:coreProperties>
</file>